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370" windowHeight="11760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Послуги!$A$1:$M$28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9" l="1"/>
  <c r="I7" i="9"/>
  <c r="I8" i="9"/>
  <c r="I5" i="9"/>
  <c r="H6" i="9"/>
  <c r="H7" i="9"/>
  <c r="H8" i="9"/>
  <c r="H5" i="9"/>
  <c r="G6" i="9"/>
  <c r="G7" i="9"/>
  <c r="G8" i="9"/>
  <c r="G5" i="9"/>
  <c r="F6" i="9"/>
  <c r="F7" i="9"/>
  <c r="F8" i="9"/>
  <c r="F5" i="9"/>
  <c r="E6" i="9"/>
  <c r="E7" i="9"/>
  <c r="E5" i="9"/>
  <c r="D6" i="9"/>
  <c r="D7" i="9"/>
  <c r="D8" i="9"/>
  <c r="D5" i="9"/>
  <c r="C6" i="9"/>
  <c r="C7" i="9"/>
  <c r="C8" i="9"/>
  <c r="C5" i="9"/>
  <c r="B6" i="9"/>
  <c r="B7" i="9"/>
  <c r="B8" i="9"/>
  <c r="B5" i="9"/>
  <c r="E8" i="9" l="1"/>
  <c r="M7" i="1" l="1"/>
  <c r="M8" i="1"/>
  <c r="M9" i="1"/>
  <c r="M6" i="1"/>
  <c r="L7" i="1"/>
  <c r="L8" i="1"/>
  <c r="L9" i="1"/>
  <c r="L6" i="1"/>
  <c r="K7" i="1"/>
  <c r="F6" i="6" s="1"/>
  <c r="D6" i="6" s="1"/>
  <c r="K8" i="1"/>
  <c r="F7" i="6" s="1"/>
  <c r="D7" i="6" s="1"/>
  <c r="K9" i="1"/>
  <c r="F8" i="6" s="1"/>
  <c r="D8" i="6" s="1"/>
  <c r="K6" i="1"/>
  <c r="F5" i="6" s="1"/>
  <c r="J7" i="1"/>
  <c r="H6" i="7" s="1"/>
  <c r="J8" i="1"/>
  <c r="H7" i="7" s="1"/>
  <c r="J9" i="1"/>
  <c r="H8" i="7" s="1"/>
  <c r="J6" i="1"/>
  <c r="H5" i="7" s="1"/>
  <c r="I7" i="1"/>
  <c r="I8" i="1"/>
  <c r="I9" i="1"/>
  <c r="I6" i="1"/>
  <c r="G7" i="1"/>
  <c r="G8" i="1"/>
  <c r="G9" i="1"/>
  <c r="G6" i="1"/>
  <c r="F7" i="1"/>
  <c r="F8" i="1"/>
  <c r="F9" i="1"/>
  <c r="F6" i="1"/>
  <c r="D7" i="1"/>
  <c r="D8" i="1"/>
  <c r="D9" i="1"/>
  <c r="D6" i="1"/>
  <c r="E7" i="1"/>
  <c r="E8" i="1"/>
  <c r="E9" i="1"/>
  <c r="E6" i="1"/>
  <c r="H4" i="7" l="1"/>
  <c r="F4" i="6"/>
  <c r="D5" i="6"/>
  <c r="C7" i="1"/>
  <c r="C8" i="1"/>
  <c r="C9" i="1"/>
  <c r="C6" i="1"/>
  <c r="B7" i="1"/>
  <c r="B8" i="1"/>
  <c r="B9" i="1"/>
  <c r="B6" i="1"/>
  <c r="K6" i="6" l="1"/>
  <c r="K7" i="6"/>
  <c r="K8" i="6"/>
  <c r="K5" i="6"/>
  <c r="J6" i="6"/>
  <c r="J7" i="6"/>
  <c r="J8" i="6"/>
  <c r="J5" i="6"/>
  <c r="I6" i="6"/>
  <c r="I7" i="6"/>
  <c r="I8" i="6"/>
  <c r="I5" i="6"/>
  <c r="H6" i="6"/>
  <c r="H7" i="6"/>
  <c r="H8" i="6"/>
  <c r="H5" i="6"/>
  <c r="G6" i="6"/>
  <c r="G7" i="6"/>
  <c r="G8" i="6"/>
  <c r="G5" i="6"/>
  <c r="E6" i="6"/>
  <c r="E7" i="6"/>
  <c r="E8" i="6"/>
  <c r="E5" i="6"/>
  <c r="C6" i="6"/>
  <c r="C7" i="6"/>
  <c r="C8" i="6"/>
  <c r="C5" i="6"/>
  <c r="B6" i="6"/>
  <c r="B7" i="6"/>
  <c r="B8" i="6"/>
  <c r="B5" i="6"/>
  <c r="J6" i="7"/>
  <c r="J7" i="7"/>
  <c r="J8" i="7"/>
  <c r="J5" i="7"/>
  <c r="I6" i="7"/>
  <c r="I7" i="7"/>
  <c r="I8" i="7"/>
  <c r="I5" i="7"/>
  <c r="G6" i="7"/>
  <c r="G7" i="7"/>
  <c r="G8" i="7"/>
  <c r="G5" i="7"/>
  <c r="F6" i="7"/>
  <c r="F7" i="7"/>
  <c r="F8" i="7"/>
  <c r="F5" i="7"/>
  <c r="E6" i="7"/>
  <c r="E7" i="7"/>
  <c r="E8" i="7"/>
  <c r="E5" i="7"/>
  <c r="D6" i="7"/>
  <c r="D7" i="7"/>
  <c r="D8" i="7"/>
  <c r="D5" i="7"/>
  <c r="C6" i="7"/>
  <c r="C7" i="7"/>
  <c r="C8" i="7"/>
  <c r="C5" i="7"/>
  <c r="B6" i="7"/>
  <c r="B7" i="7"/>
  <c r="B8" i="7"/>
  <c r="B5" i="7"/>
  <c r="I6" i="8"/>
  <c r="I7" i="8"/>
  <c r="I8" i="8"/>
  <c r="I5" i="8"/>
  <c r="H6" i="8"/>
  <c r="H7" i="8"/>
  <c r="H8" i="8"/>
  <c r="H5" i="8"/>
  <c r="G6" i="8"/>
  <c r="G7" i="8"/>
  <c r="G8" i="8"/>
  <c r="G5" i="8"/>
  <c r="F6" i="8"/>
  <c r="F7" i="8"/>
  <c r="F8" i="8"/>
  <c r="F5" i="8"/>
  <c r="E6" i="8"/>
  <c r="E7" i="8"/>
  <c r="E8" i="8"/>
  <c r="E5" i="8"/>
  <c r="D6" i="8"/>
  <c r="D7" i="8"/>
  <c r="D8" i="8"/>
  <c r="D5" i="8"/>
  <c r="C6" i="8"/>
  <c r="C7" i="8"/>
  <c r="C8" i="8"/>
  <c r="C5" i="8"/>
  <c r="B6" i="8"/>
  <c r="B7" i="8"/>
  <c r="B8" i="8"/>
  <c r="B5" i="8"/>
  <c r="I6" i="5"/>
  <c r="I7" i="5"/>
  <c r="I8" i="5"/>
  <c r="I5" i="5"/>
  <c r="H6" i="5"/>
  <c r="H7" i="5"/>
  <c r="H8" i="5"/>
  <c r="H5" i="5"/>
  <c r="G6" i="5"/>
  <c r="G7" i="5"/>
  <c r="G8" i="5"/>
  <c r="G5" i="5"/>
  <c r="F6" i="5"/>
  <c r="F7" i="5"/>
  <c r="F8" i="5"/>
  <c r="F5" i="5"/>
  <c r="E6" i="5"/>
  <c r="E7" i="5"/>
  <c r="E8" i="5"/>
  <c r="E5" i="5"/>
  <c r="D6" i="5"/>
  <c r="D7" i="5"/>
  <c r="D8" i="5"/>
  <c r="D5" i="5"/>
  <c r="C6" i="5"/>
  <c r="C7" i="5"/>
  <c r="C8" i="5"/>
  <c r="C5" i="5"/>
  <c r="B6" i="5"/>
  <c r="B7" i="5"/>
  <c r="B8" i="5"/>
  <c r="B5" i="5"/>
  <c r="C4" i="5" l="1"/>
  <c r="D4" i="9"/>
  <c r="D4" i="6"/>
  <c r="B4" i="6"/>
  <c r="I4" i="7"/>
  <c r="F4" i="7"/>
  <c r="E4" i="7"/>
  <c r="D4" i="7"/>
  <c r="I4" i="8"/>
  <c r="G4" i="8"/>
  <c r="C4" i="9"/>
  <c r="F4" i="9"/>
  <c r="B4" i="9"/>
  <c r="G4" i="7"/>
  <c r="C4" i="8"/>
  <c r="E4" i="8"/>
  <c r="F4" i="8"/>
  <c r="B4" i="8"/>
  <c r="H4" i="8" l="1"/>
  <c r="J4" i="7"/>
  <c r="B4" i="7"/>
  <c r="C4" i="7"/>
  <c r="H4" i="6"/>
  <c r="I4" i="6"/>
  <c r="E4" i="6"/>
  <c r="G4" i="6"/>
  <c r="J4" i="6"/>
  <c r="K4" i="6"/>
  <c r="E4" i="9"/>
  <c r="H4" i="9"/>
  <c r="I4" i="9"/>
  <c r="C4" i="6"/>
  <c r="D4" i="5"/>
  <c r="E4" i="5"/>
  <c r="F4" i="5"/>
  <c r="G4" i="5"/>
  <c r="H4" i="5"/>
  <c r="I4" i="5"/>
  <c r="G4" i="9"/>
  <c r="D4" i="8"/>
  <c r="B4" i="5"/>
  <c r="M5" i="1"/>
  <c r="L5" i="1"/>
  <c r="K5" i="1"/>
  <c r="J5" i="1"/>
  <c r="I5" i="1"/>
  <c r="G5" i="1"/>
  <c r="F5" i="1"/>
  <c r="E5" i="1"/>
  <c r="D5" i="1"/>
  <c r="C5" i="1"/>
  <c r="B5" i="1"/>
</calcChain>
</file>

<file path=xl/comments1.xml><?xml version="1.0" encoding="utf-8"?>
<comments xmlns="http://schemas.openxmlformats.org/spreadsheetml/2006/main">
  <authors>
    <author>LogicPower</author>
  </authors>
  <commentList>
    <comment ref="E5" authorId="0">
      <text>
        <r>
          <rPr>
            <b/>
            <sz val="9"/>
            <color indexed="81"/>
            <rFont val="Tahoma"/>
            <charset val="1"/>
          </rPr>
          <t>LogicPower:</t>
        </r>
        <r>
          <rPr>
            <sz val="9"/>
            <color indexed="81"/>
            <rFont val="Tahoma"/>
            <charset val="1"/>
          </rPr>
          <t xml:space="preserve">
=комп 124+338+прим24</t>
        </r>
      </text>
    </comment>
  </commentList>
</comments>
</file>

<file path=xl/comments2.xml><?xml version="1.0" encoding="utf-8"?>
<comments xmlns="http://schemas.openxmlformats.org/spreadsheetml/2006/main">
  <authors>
    <author>LogicPower</author>
  </authors>
  <commentList>
    <comment ref="D4" authorId="0">
      <text>
        <r>
          <rPr>
            <b/>
            <sz val="9"/>
            <color indexed="81"/>
            <rFont val="Tahoma"/>
            <charset val="1"/>
          </rPr>
          <t>LogicPower:</t>
        </r>
        <r>
          <rPr>
            <sz val="9"/>
            <color indexed="81"/>
            <rFont val="Tahoma"/>
            <charset val="1"/>
          </rPr>
          <t xml:space="preserve">
= прац з ВПО1 та  та ВПО7+ ст 24 + 331</t>
        </r>
      </text>
    </comment>
  </commentList>
</comments>
</file>

<file path=xl/sharedStrings.xml><?xml version="1.0" encoding="utf-8"?>
<sst xmlns="http://schemas.openxmlformats.org/spreadsheetml/2006/main" count="127" uniqueCount="66">
  <si>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</si>
  <si>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</si>
  <si>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</si>
  <si>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</si>
  <si>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</si>
  <si>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</si>
  <si>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</si>
  <si>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</si>
  <si>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</si>
  <si>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</si>
  <si>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</si>
  <si>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</si>
  <si>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</si>
  <si>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</si>
  <si>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</si>
  <si>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</si>
  <si>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</si>
  <si>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</si>
  <si>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</si>
  <si>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</si>
  <si>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</si>
  <si>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</si>
  <si>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</si>
  <si>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</si>
  <si>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</si>
  <si>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</si>
  <si>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</si>
  <si>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</si>
  <si>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</si>
  <si>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</si>
  <si>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</si>
  <si>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</si>
  <si>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</si>
  <si>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</si>
  <si>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</si>
  <si>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</si>
  <si>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</si>
  <si>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</si>
  <si>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</si>
  <si>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</si>
  <si>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</si>
  <si>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</si>
  <si>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осіб</t>
    </r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</si>
  <si>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</si>
  <si>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</si>
  <si>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</si>
  <si>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</si>
  <si>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</si>
  <si>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</si>
  <si>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</si>
  <si>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</si>
  <si>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</si>
  <si>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</si>
  <si>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</si>
  <si>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Звенигородська філія Черкаського ОЦЗ</t>
  </si>
  <si>
    <t xml:space="preserve">Золотоніська філія Черкаського ОЦЗ </t>
  </si>
  <si>
    <t>Уманська філія Черкаського ОЦЗ</t>
  </si>
  <si>
    <t>Черкаська філія Черкаського ОЦЗ</t>
  </si>
  <si>
    <t>Надання послуг Черкаською обласною службою зайнятості у січні-вересні 2025 року</t>
  </si>
  <si>
    <t>станом на 1жовтня 2025 року</t>
  </si>
  <si>
    <t>Надання послуг Черкаською обласною службою зайнятості жінкам 
у січні -вересні 2025 року</t>
  </si>
  <si>
    <t>Станом на 01.10.2025</t>
  </si>
  <si>
    <t>Надання послуг Черкаською обласною службою зайнятості  молоді у віці до 35 років
у січні-вересні 2025 року</t>
  </si>
  <si>
    <t>Надання послуг Черкаською обласною службою зайнятості  особам з інвалідністю 
у січні-вересні 2025 року</t>
  </si>
  <si>
    <t>Надання послуг Черкаською обласною службою зайнятості   внутрішньо переміщеним особам
у січні-вересні 2025 року</t>
  </si>
  <si>
    <t>Надання послуг Черкаською обласною службою зайнятості  учасникам бойових дій
у січні-вересні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</si>
</sst>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2"/>
      <name val="Times New Roman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1" applyNumberFormat="1" applyFont="1" applyFill="1" applyBorder="1" applyAlignment="1">
      <alignment horizontal="center" vertical="center"/>
    </xf>
    <xf numFmtId="3" fontId="9" fillId="2" borderId="2" xfId="1" applyNumberFormat="1" applyFont="1" applyFill="1" applyBorder="1" applyAlignment="1">
      <alignment horizontal="center" vertical="center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3" fontId="22" fillId="2" borderId="4" xfId="5" applyNumberFormat="1" applyFont="1" applyFill="1" applyBorder="1" applyAlignment="1">
      <alignment horizontal="center" vertical="center"/>
    </xf>
    <xf numFmtId="3" fontId="22" fillId="2" borderId="2" xfId="5" applyNumberFormat="1" applyFont="1" applyFill="1" applyBorder="1" applyAlignment="1">
      <alignment horizontal="center" vertical="center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0" fillId="0" borderId="2" xfId="2" applyFont="1" applyFill="1" applyBorder="1" applyAlignment="1" applyProtection="1">
      <alignment horizontal="left" wrapText="1"/>
    </xf>
    <xf numFmtId="1" fontId="10" fillId="0" borderId="2" xfId="2" applyNumberFormat="1" applyFont="1" applyFill="1" applyBorder="1" applyAlignment="1" applyProtection="1">
      <alignment horizontal="center" vertical="center"/>
    </xf>
    <xf numFmtId="1" fontId="10" fillId="0" borderId="2" xfId="0" applyNumberFormat="1" applyFont="1" applyFill="1" applyBorder="1" applyAlignment="1" applyProtection="1">
      <alignment horizontal="center" vertical="center"/>
      <protection locked="0"/>
    </xf>
    <xf numFmtId="3" fontId="23" fillId="0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1" xfId="3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31" fillId="0" borderId="2" xfId="5" applyNumberFormat="1" applyFont="1" applyBorder="1" applyAlignment="1">
      <alignment horizontal="center" vertical="center"/>
    </xf>
    <xf numFmtId="3" fontId="31" fillId="2" borderId="2" xfId="5" applyNumberFormat="1" applyFont="1" applyFill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3" fontId="10" fillId="0" borderId="2" xfId="6" applyNumberFormat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matrix_jobvac_v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rep_service_status%20(&#1078;&#1110;&#1085;&#1082;&#1080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6;&#1110;&#1085;&#1082;&#1080;/sta_rep_posl_oblik_wom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52;&#1086;&#1083;&#1086;&#1076;&#1100;/sta_rep_service_status(&#1084;&#1086;&#1083;&#1086;&#1076;&#1100;%203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52;&#1086;&#1083;&#1086;&#1076;&#1100;/sta_rep_posl_oblik_young3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7;%20&#1110;&#1085;&#1074;&#1072;&#1083;&#1110;&#1076;&#1085;&#1110;&#1089;&#1090;&#1102;/sta_rep_service_status%20(&#1110;&#1085;&#1074;&#1072;&#1083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7;%20&#1110;&#1085;&#1074;&#1072;&#1083;&#1110;&#1076;&#1085;&#1110;&#1089;&#1090;&#1102;/sta_rep_posl_oblik_inv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2;&#1055;&#1054;/sta_rep_VPO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42;&#1055;&#1054;/sta_rep_vpo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59;&#1041;&#1044;/sta_rep_AT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59;&#1041;&#1044;/sta_rep_ato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80;/&#1055;&#1086;&#1089;&#1083;&#1091;&#1075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я"/>
    </sheetNames>
    <sheetDataSet>
      <sheetData sheetId="0">
        <row r="11">
          <cell r="J11">
            <v>2973</v>
          </cell>
          <cell r="AE11">
            <v>1379</v>
          </cell>
          <cell r="AM11">
            <v>700</v>
          </cell>
        </row>
        <row r="12">
          <cell r="J12">
            <v>1437</v>
          </cell>
          <cell r="AE12">
            <v>742</v>
          </cell>
          <cell r="AM12">
            <v>433</v>
          </cell>
        </row>
        <row r="13">
          <cell r="J13">
            <v>4062</v>
          </cell>
          <cell r="AE13">
            <v>1837</v>
          </cell>
          <cell r="AM13">
            <v>1192</v>
          </cell>
        </row>
        <row r="14">
          <cell r="J14">
            <v>6960</v>
          </cell>
          <cell r="AE14">
            <v>3205</v>
          </cell>
          <cell r="AM14">
            <v>1844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2040</v>
          </cell>
          <cell r="J8">
            <v>286</v>
          </cell>
          <cell r="K8">
            <v>628</v>
          </cell>
          <cell r="L8">
            <v>27</v>
          </cell>
          <cell r="P8">
            <v>583</v>
          </cell>
        </row>
        <row r="9">
          <cell r="D9">
            <v>981</v>
          </cell>
          <cell r="J9">
            <v>136</v>
          </cell>
          <cell r="K9">
            <v>242</v>
          </cell>
          <cell r="L9">
            <v>0</v>
          </cell>
          <cell r="P9">
            <v>314</v>
          </cell>
        </row>
        <row r="10">
          <cell r="D10">
            <v>2508</v>
          </cell>
          <cell r="J10">
            <v>328</v>
          </cell>
          <cell r="K10">
            <v>2244</v>
          </cell>
          <cell r="L10">
            <v>84</v>
          </cell>
          <cell r="P10">
            <v>739</v>
          </cell>
        </row>
        <row r="11">
          <cell r="D11">
            <v>4000</v>
          </cell>
          <cell r="J11">
            <v>443</v>
          </cell>
          <cell r="K11">
            <v>1018</v>
          </cell>
          <cell r="L11">
            <v>16</v>
          </cell>
          <cell r="P11">
            <v>1099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G8">
            <v>0</v>
          </cell>
          <cell r="I8">
            <v>115</v>
          </cell>
        </row>
        <row r="9">
          <cell r="G9">
            <v>4</v>
          </cell>
          <cell r="I9">
            <v>57</v>
          </cell>
        </row>
        <row r="10">
          <cell r="G10">
            <v>1</v>
          </cell>
          <cell r="I10">
            <v>163</v>
          </cell>
        </row>
        <row r="11">
          <cell r="G11">
            <v>1</v>
          </cell>
          <cell r="I11">
            <v>312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649</v>
          </cell>
          <cell r="F8">
            <v>205</v>
          </cell>
          <cell r="J8">
            <v>84</v>
          </cell>
          <cell r="K8">
            <v>87</v>
          </cell>
          <cell r="L8">
            <v>2</v>
          </cell>
          <cell r="P8">
            <v>179</v>
          </cell>
        </row>
        <row r="9">
          <cell r="D9">
            <v>239</v>
          </cell>
          <cell r="F9">
            <v>77</v>
          </cell>
          <cell r="J9">
            <v>34</v>
          </cell>
          <cell r="K9">
            <v>51</v>
          </cell>
          <cell r="L9">
            <v>0</v>
          </cell>
          <cell r="P9">
            <v>58</v>
          </cell>
        </row>
        <row r="10">
          <cell r="D10">
            <v>776</v>
          </cell>
          <cell r="F10">
            <v>245</v>
          </cell>
          <cell r="J10">
            <v>81</v>
          </cell>
          <cell r="K10">
            <v>448</v>
          </cell>
          <cell r="L10">
            <v>10</v>
          </cell>
          <cell r="P10">
            <v>216</v>
          </cell>
        </row>
        <row r="11">
          <cell r="D11">
            <v>1280</v>
          </cell>
          <cell r="F11">
            <v>348</v>
          </cell>
          <cell r="J11">
            <v>131</v>
          </cell>
          <cell r="K11">
            <v>214</v>
          </cell>
          <cell r="L11">
            <v>5</v>
          </cell>
          <cell r="P11">
            <v>328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241</v>
          </cell>
          <cell r="G8">
            <v>0</v>
          </cell>
          <cell r="I8">
            <v>7</v>
          </cell>
          <cell r="M8">
            <v>37</v>
          </cell>
          <cell r="N8">
            <v>302</v>
          </cell>
        </row>
        <row r="9">
          <cell r="D9">
            <v>147</v>
          </cell>
          <cell r="G9">
            <v>0</v>
          </cell>
          <cell r="I9">
            <v>10</v>
          </cell>
          <cell r="M9">
            <v>37</v>
          </cell>
          <cell r="N9">
            <v>181</v>
          </cell>
        </row>
        <row r="10">
          <cell r="D10">
            <v>433</v>
          </cell>
          <cell r="G10">
            <v>0</v>
          </cell>
          <cell r="I10">
            <v>9</v>
          </cell>
          <cell r="M10">
            <v>143</v>
          </cell>
          <cell r="N10">
            <v>627</v>
          </cell>
        </row>
        <row r="11">
          <cell r="D11">
            <v>681</v>
          </cell>
          <cell r="G11">
            <v>1</v>
          </cell>
          <cell r="I11">
            <v>19</v>
          </cell>
          <cell r="M11">
            <v>201</v>
          </cell>
          <cell r="N11">
            <v>975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314</v>
          </cell>
          <cell r="F8">
            <v>60</v>
          </cell>
          <cell r="J8">
            <v>25</v>
          </cell>
          <cell r="K8">
            <v>71</v>
          </cell>
          <cell r="L8">
            <v>0</v>
          </cell>
          <cell r="P8">
            <v>92</v>
          </cell>
        </row>
        <row r="9">
          <cell r="D9">
            <v>183</v>
          </cell>
          <cell r="F9">
            <v>53</v>
          </cell>
          <cell r="J9">
            <v>14</v>
          </cell>
          <cell r="K9">
            <v>14</v>
          </cell>
          <cell r="L9">
            <v>0</v>
          </cell>
          <cell r="P9">
            <v>58</v>
          </cell>
        </row>
        <row r="10">
          <cell r="D10">
            <v>427</v>
          </cell>
          <cell r="F10">
            <v>107</v>
          </cell>
          <cell r="J10">
            <v>37</v>
          </cell>
          <cell r="K10">
            <v>200</v>
          </cell>
          <cell r="L10">
            <v>5</v>
          </cell>
          <cell r="P10">
            <v>106</v>
          </cell>
        </row>
        <row r="11">
          <cell r="D11">
            <v>963</v>
          </cell>
          <cell r="F11">
            <v>209</v>
          </cell>
          <cell r="J11">
            <v>54</v>
          </cell>
          <cell r="K11">
            <v>197</v>
          </cell>
          <cell r="L11">
            <v>4</v>
          </cell>
          <cell r="P11">
            <v>268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8">
          <cell r="D8">
            <v>24</v>
          </cell>
          <cell r="G8">
            <v>0</v>
          </cell>
          <cell r="I8">
            <v>16</v>
          </cell>
          <cell r="M8">
            <v>2</v>
          </cell>
          <cell r="N8">
            <v>46</v>
          </cell>
        </row>
        <row r="9">
          <cell r="D9">
            <v>2</v>
          </cell>
          <cell r="G9">
            <v>0</v>
          </cell>
          <cell r="I9">
            <v>24</v>
          </cell>
          <cell r="M9">
            <v>8</v>
          </cell>
          <cell r="N9">
            <v>27</v>
          </cell>
        </row>
        <row r="10">
          <cell r="D10">
            <v>8</v>
          </cell>
          <cell r="G10">
            <v>0</v>
          </cell>
          <cell r="I10">
            <v>20</v>
          </cell>
          <cell r="M10">
            <v>14</v>
          </cell>
          <cell r="N10">
            <v>51</v>
          </cell>
        </row>
        <row r="11">
          <cell r="D11">
            <v>35</v>
          </cell>
          <cell r="G11">
            <v>0</v>
          </cell>
          <cell r="I11">
            <v>60</v>
          </cell>
          <cell r="M11">
            <v>53</v>
          </cell>
          <cell r="N11">
            <v>144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O1"/>
    </sheetNames>
    <sheetDataSet>
      <sheetData sheetId="0">
        <row r="10">
          <cell r="B10">
            <v>443</v>
          </cell>
          <cell r="E10">
            <v>110</v>
          </cell>
          <cell r="I10">
            <v>6</v>
          </cell>
          <cell r="N10">
            <v>23</v>
          </cell>
          <cell r="R10">
            <v>41</v>
          </cell>
          <cell r="S10">
            <v>1</v>
          </cell>
          <cell r="T10">
            <v>156</v>
          </cell>
        </row>
        <row r="11">
          <cell r="B11">
            <v>261</v>
          </cell>
          <cell r="E11">
            <v>75</v>
          </cell>
          <cell r="I11">
            <v>1</v>
          </cell>
          <cell r="N11">
            <v>15</v>
          </cell>
          <cell r="R11">
            <v>14</v>
          </cell>
          <cell r="S11">
            <v>0</v>
          </cell>
          <cell r="T11">
            <v>107</v>
          </cell>
        </row>
        <row r="12">
          <cell r="B12">
            <v>350</v>
          </cell>
          <cell r="E12">
            <v>115</v>
          </cell>
          <cell r="I12">
            <v>3</v>
          </cell>
          <cell r="N12">
            <v>28</v>
          </cell>
          <cell r="R12">
            <v>75</v>
          </cell>
          <cell r="S12">
            <v>6</v>
          </cell>
          <cell r="T12">
            <v>113</v>
          </cell>
        </row>
        <row r="13">
          <cell r="B13">
            <v>913</v>
          </cell>
          <cell r="E13">
            <v>301</v>
          </cell>
          <cell r="I13">
            <v>25</v>
          </cell>
          <cell r="N13">
            <v>79</v>
          </cell>
          <cell r="R13">
            <v>57</v>
          </cell>
          <cell r="S13">
            <v>0</v>
          </cell>
          <cell r="T13">
            <v>244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O7"/>
    </sheetNames>
    <sheetDataSet>
      <sheetData sheetId="0">
        <row r="9">
          <cell r="D9">
            <v>48</v>
          </cell>
          <cell r="G9">
            <v>0</v>
          </cell>
          <cell r="I9">
            <v>15</v>
          </cell>
          <cell r="L9">
            <v>34</v>
          </cell>
          <cell r="M9">
            <v>141</v>
          </cell>
        </row>
        <row r="10">
          <cell r="D10">
            <v>24</v>
          </cell>
          <cell r="G10">
            <v>3</v>
          </cell>
          <cell r="I10">
            <v>10</v>
          </cell>
          <cell r="L10">
            <v>11</v>
          </cell>
          <cell r="M10">
            <v>48</v>
          </cell>
        </row>
        <row r="11">
          <cell r="D11">
            <v>32</v>
          </cell>
          <cell r="G11">
            <v>1</v>
          </cell>
          <cell r="I11">
            <v>14</v>
          </cell>
          <cell r="L11">
            <v>48</v>
          </cell>
          <cell r="M11">
            <v>244</v>
          </cell>
        </row>
        <row r="12">
          <cell r="D12">
            <v>133</v>
          </cell>
          <cell r="G12">
            <v>1</v>
          </cell>
          <cell r="I12">
            <v>41</v>
          </cell>
          <cell r="L12">
            <v>333</v>
          </cell>
          <cell r="M12">
            <v>818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БД-1"/>
    </sheetNames>
    <sheetDataSet>
      <sheetData sheetId="0">
        <row r="10">
          <cell r="B10">
            <v>151</v>
          </cell>
          <cell r="E10">
            <v>21</v>
          </cell>
          <cell r="J10">
            <v>7</v>
          </cell>
          <cell r="N10">
            <v>2</v>
          </cell>
          <cell r="O10">
            <v>0</v>
          </cell>
          <cell r="P10">
            <v>44</v>
          </cell>
        </row>
        <row r="11">
          <cell r="B11">
            <v>71</v>
          </cell>
          <cell r="E11">
            <v>22</v>
          </cell>
          <cell r="J11">
            <v>6</v>
          </cell>
          <cell r="N11">
            <v>2</v>
          </cell>
          <cell r="O11">
            <v>0</v>
          </cell>
          <cell r="P11">
            <v>20</v>
          </cell>
        </row>
        <row r="12">
          <cell r="B12">
            <v>133</v>
          </cell>
          <cell r="E12">
            <v>32</v>
          </cell>
          <cell r="J12">
            <v>8</v>
          </cell>
          <cell r="N12">
            <v>3</v>
          </cell>
          <cell r="O12">
            <v>1</v>
          </cell>
          <cell r="P12">
            <v>31</v>
          </cell>
        </row>
        <row r="13">
          <cell r="B13">
            <v>228</v>
          </cell>
          <cell r="E13">
            <v>59</v>
          </cell>
          <cell r="J13">
            <v>14</v>
          </cell>
          <cell r="N13">
            <v>7</v>
          </cell>
          <cell r="O13">
            <v>3</v>
          </cell>
          <cell r="P13">
            <v>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>
        <row r="9">
          <cell r="D9">
            <v>5</v>
          </cell>
          <cell r="G9">
            <v>0</v>
          </cell>
          <cell r="I9">
            <v>1</v>
          </cell>
          <cell r="L9">
            <v>4</v>
          </cell>
          <cell r="M9">
            <v>18</v>
          </cell>
        </row>
        <row r="10">
          <cell r="D10">
            <v>0</v>
          </cell>
          <cell r="G10">
            <v>0</v>
          </cell>
          <cell r="I10">
            <v>6</v>
          </cell>
          <cell r="L10">
            <v>1</v>
          </cell>
          <cell r="M10">
            <v>27</v>
          </cell>
        </row>
        <row r="11">
          <cell r="D11">
            <v>2</v>
          </cell>
          <cell r="G11">
            <v>0</v>
          </cell>
          <cell r="I11">
            <v>11</v>
          </cell>
          <cell r="L11">
            <v>4</v>
          </cell>
          <cell r="M11">
            <v>16</v>
          </cell>
        </row>
        <row r="12">
          <cell r="D12">
            <v>4</v>
          </cell>
          <cell r="G12">
            <v>0</v>
          </cell>
          <cell r="I12">
            <v>5</v>
          </cell>
          <cell r="L12">
            <v>10</v>
          </cell>
          <cell r="M12">
            <v>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луги 2025"/>
    </sheetNames>
    <sheetDataSet>
      <sheetData sheetId="0">
        <row r="11">
          <cell r="C11">
            <v>4275</v>
          </cell>
          <cell r="K11">
            <v>2663</v>
          </cell>
          <cell r="W11">
            <v>2112</v>
          </cell>
          <cell r="AN11">
            <v>27</v>
          </cell>
          <cell r="AR11">
            <v>99</v>
          </cell>
          <cell r="AV11">
            <v>6</v>
          </cell>
          <cell r="AZ11">
            <v>37</v>
          </cell>
          <cell r="BD11">
            <v>66</v>
          </cell>
          <cell r="BL11">
            <v>129</v>
          </cell>
          <cell r="BP11">
            <v>330</v>
          </cell>
          <cell r="CH11">
            <v>759</v>
          </cell>
          <cell r="EE11">
            <v>955</v>
          </cell>
          <cell r="EI11">
            <v>763</v>
          </cell>
        </row>
        <row r="12">
          <cell r="C12">
            <v>2127</v>
          </cell>
          <cell r="K12">
            <v>1269</v>
          </cell>
          <cell r="W12">
            <v>1140</v>
          </cell>
          <cell r="AN12">
            <v>14</v>
          </cell>
          <cell r="AR12">
            <v>15</v>
          </cell>
          <cell r="AV12">
            <v>1</v>
          </cell>
          <cell r="AZ12">
            <v>34</v>
          </cell>
          <cell r="BD12">
            <v>72</v>
          </cell>
          <cell r="BL12">
            <v>99</v>
          </cell>
          <cell r="BP12">
            <v>164</v>
          </cell>
          <cell r="CH12">
            <v>310</v>
          </cell>
          <cell r="EE12">
            <v>577</v>
          </cell>
          <cell r="EI12">
            <v>390</v>
          </cell>
        </row>
        <row r="13">
          <cell r="C13">
            <v>5485</v>
          </cell>
          <cell r="K13">
            <v>3128</v>
          </cell>
          <cell r="W13">
            <v>2671</v>
          </cell>
          <cell r="AN13">
            <v>46</v>
          </cell>
          <cell r="AR13">
            <v>36</v>
          </cell>
          <cell r="AV13">
            <v>3</v>
          </cell>
          <cell r="AZ13">
            <v>90</v>
          </cell>
          <cell r="BD13">
            <v>78</v>
          </cell>
          <cell r="BL13">
            <v>203</v>
          </cell>
          <cell r="BP13">
            <v>373</v>
          </cell>
          <cell r="CH13">
            <v>2532</v>
          </cell>
          <cell r="EE13">
            <v>1501</v>
          </cell>
          <cell r="EI13">
            <v>873</v>
          </cell>
        </row>
        <row r="14">
          <cell r="C14">
            <v>9608</v>
          </cell>
          <cell r="K14">
            <v>5169</v>
          </cell>
          <cell r="W14">
            <v>4576</v>
          </cell>
          <cell r="AN14">
            <v>44</v>
          </cell>
          <cell r="AR14">
            <v>135</v>
          </cell>
          <cell r="AV14">
            <v>25</v>
          </cell>
          <cell r="AZ14">
            <v>113</v>
          </cell>
          <cell r="BD14">
            <v>207</v>
          </cell>
          <cell r="BL14">
            <v>415</v>
          </cell>
          <cell r="BP14">
            <v>533</v>
          </cell>
          <cell r="CH14">
            <v>1292</v>
          </cell>
          <cell r="EE14">
            <v>2376</v>
          </cell>
          <cell r="EI14">
            <v>1408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zoomScale="90" zoomScaleNormal="90" zoomScaleSheetLayoutView="75" workbookViewId="0">
      <selection activeCell="C5" sqref="C5"/>
    </sheetView>
  </sheetViews>
  <sheetFormatPr defaultColWidth="9.140625" defaultRowHeight="15" x14ac:dyDescent="0.25"/>
  <cols>
    <col min="1" max="1" width="27.85546875" style="2" customWidth="1"/>
    <col min="2" max="2" width="13.5703125" style="2" customWidth="1"/>
    <col min="3" max="3" width="14.5703125" style="2" customWidth="1"/>
    <col min="4" max="4" width="14.28515625" style="2" customWidth="1"/>
    <col min="5" max="5" width="18.5703125" style="2" customWidth="1"/>
    <col min="6" max="6" width="16" style="2" customWidth="1"/>
    <col min="7" max="7" width="15.42578125" style="2" customWidth="1"/>
    <col min="8" max="8" width="15.5703125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12.75" customHeight="1" x14ac:dyDescent="0.25">
      <c r="J1" s="51"/>
    </row>
    <row r="2" spans="1:13" s="1" customFormat="1" ht="44.25" customHeight="1" x14ac:dyDescent="0.2">
      <c r="A2" s="70" t="s">
        <v>58</v>
      </c>
      <c r="B2" s="71"/>
      <c r="C2" s="71"/>
      <c r="D2" s="71"/>
      <c r="E2" s="71"/>
      <c r="F2" s="71"/>
      <c r="G2" s="71"/>
      <c r="H2" s="71"/>
      <c r="I2" s="66"/>
      <c r="J2" s="24"/>
      <c r="K2" s="24"/>
      <c r="L2" s="68" t="s">
        <v>29</v>
      </c>
      <c r="M2" s="68"/>
    </row>
    <row r="3" spans="1:13" ht="18" customHeight="1" x14ac:dyDescent="0.25">
      <c r="A3" s="67"/>
      <c r="B3" s="67" t="s">
        <v>43</v>
      </c>
      <c r="C3" s="67" t="s">
        <v>44</v>
      </c>
      <c r="D3" s="67" t="s">
        <v>45</v>
      </c>
      <c r="E3" s="69" t="s">
        <v>46</v>
      </c>
      <c r="F3" s="67" t="s">
        <v>47</v>
      </c>
      <c r="G3" s="67" t="s">
        <v>48</v>
      </c>
      <c r="H3" s="69" t="s">
        <v>28</v>
      </c>
      <c r="I3" s="69" t="s">
        <v>49</v>
      </c>
      <c r="J3" s="69" t="s">
        <v>50</v>
      </c>
      <c r="K3" s="69" t="s">
        <v>51</v>
      </c>
      <c r="L3" s="69" t="s">
        <v>59</v>
      </c>
      <c r="M3" s="69"/>
    </row>
    <row r="4" spans="1:13" ht="103.5" customHeight="1" x14ac:dyDescent="0.25">
      <c r="A4" s="67"/>
      <c r="B4" s="67"/>
      <c r="C4" s="67"/>
      <c r="D4" s="67"/>
      <c r="E4" s="69"/>
      <c r="F4" s="67"/>
      <c r="G4" s="67"/>
      <c r="H4" s="69"/>
      <c r="I4" s="69"/>
      <c r="J4" s="69"/>
      <c r="K4" s="69"/>
      <c r="L4" s="50" t="s">
        <v>43</v>
      </c>
      <c r="M4" s="50" t="s">
        <v>52</v>
      </c>
    </row>
    <row r="5" spans="1:13" s="3" customFormat="1" ht="39" customHeight="1" x14ac:dyDescent="0.3">
      <c r="A5" s="25" t="s">
        <v>53</v>
      </c>
      <c r="B5" s="18">
        <f t="shared" ref="B5:G5" si="0">SUM(B6:B9)</f>
        <v>21495</v>
      </c>
      <c r="C5" s="6">
        <f t="shared" si="0"/>
        <v>12229</v>
      </c>
      <c r="D5" s="6">
        <f t="shared" si="0"/>
        <v>10499</v>
      </c>
      <c r="E5" s="6">
        <f t="shared" si="0"/>
        <v>451</v>
      </c>
      <c r="F5" s="18">
        <f t="shared" si="0"/>
        <v>846</v>
      </c>
      <c r="G5" s="6">
        <f t="shared" si="0"/>
        <v>1400</v>
      </c>
      <c r="H5" s="8">
        <v>0</v>
      </c>
      <c r="I5" s="6">
        <f>SUM(I6:I9)</f>
        <v>4893</v>
      </c>
      <c r="J5" s="9">
        <f>SUM(J6:J9)</f>
        <v>274</v>
      </c>
      <c r="K5" s="9">
        <f>SUM(K6:K9)</f>
        <v>423</v>
      </c>
      <c r="L5" s="6">
        <f>SUM(L6:L9)</f>
        <v>5409</v>
      </c>
      <c r="M5" s="6">
        <f>SUM(M6:M9)</f>
        <v>3434</v>
      </c>
    </row>
    <row r="6" spans="1:13" s="4" customFormat="1" ht="32.25" x14ac:dyDescent="0.3">
      <c r="A6" s="52" t="s">
        <v>54</v>
      </c>
      <c r="B6" s="53">
        <f>'[9]Послуги 2025'!$C11</f>
        <v>4275</v>
      </c>
      <c r="C6" s="54">
        <f>'[9]Послуги 2025'!$K11</f>
        <v>2663</v>
      </c>
      <c r="D6" s="55">
        <f>'[9]Послуги 2025'!$W11</f>
        <v>2112</v>
      </c>
      <c r="E6" s="56">
        <f>'[9]Послуги 2025'!$AN11+'[9]Послуги 2025'!$AR11+'[9]Послуги 2025'!$AV11</f>
        <v>132</v>
      </c>
      <c r="F6" s="57">
        <f>'[9]Послуги 2025'!$BL11</f>
        <v>129</v>
      </c>
      <c r="G6" s="53">
        <f>'[9]Послуги 2025'!$BP11</f>
        <v>330</v>
      </c>
      <c r="H6" s="8">
        <v>0</v>
      </c>
      <c r="I6" s="58">
        <f>'[9]Послуги 2025'!$CH11</f>
        <v>759</v>
      </c>
      <c r="J6" s="59">
        <f>'[9]Послуги 2025'!$AZ11</f>
        <v>37</v>
      </c>
      <c r="K6" s="60">
        <f>'[9]Послуги 2025'!$BD11</f>
        <v>66</v>
      </c>
      <c r="L6" s="61">
        <f>'[9]Послуги 2025'!$EE11</f>
        <v>955</v>
      </c>
      <c r="M6" s="57">
        <f>'[9]Послуги 2025'!$EI11</f>
        <v>763</v>
      </c>
    </row>
    <row r="7" spans="1:13" s="4" customFormat="1" ht="32.25" x14ac:dyDescent="0.3">
      <c r="A7" s="52" t="s">
        <v>55</v>
      </c>
      <c r="B7" s="53">
        <f>'[9]Послуги 2025'!$C12</f>
        <v>2127</v>
      </c>
      <c r="C7" s="54">
        <f>'[9]Послуги 2025'!$K12</f>
        <v>1269</v>
      </c>
      <c r="D7" s="55">
        <f>'[9]Послуги 2025'!$W12</f>
        <v>1140</v>
      </c>
      <c r="E7" s="56">
        <f>'[9]Послуги 2025'!$AN12+'[9]Послуги 2025'!$AR12+'[9]Послуги 2025'!$AV12</f>
        <v>30</v>
      </c>
      <c r="F7" s="57">
        <f>'[9]Послуги 2025'!$BL12</f>
        <v>99</v>
      </c>
      <c r="G7" s="53">
        <f>'[9]Послуги 2025'!$BP12</f>
        <v>164</v>
      </c>
      <c r="H7" s="8">
        <v>0</v>
      </c>
      <c r="I7" s="58">
        <f>'[9]Послуги 2025'!$CH12</f>
        <v>310</v>
      </c>
      <c r="J7" s="59">
        <f>'[9]Послуги 2025'!$AZ12</f>
        <v>34</v>
      </c>
      <c r="K7" s="60">
        <f>'[9]Послуги 2025'!$BD12</f>
        <v>72</v>
      </c>
      <c r="L7" s="61">
        <f>'[9]Послуги 2025'!$EE12</f>
        <v>577</v>
      </c>
      <c r="M7" s="57">
        <f>'[9]Послуги 2025'!$EI12</f>
        <v>390</v>
      </c>
    </row>
    <row r="8" spans="1:13" s="4" customFormat="1" ht="32.25" x14ac:dyDescent="0.3">
      <c r="A8" s="52" t="s">
        <v>56</v>
      </c>
      <c r="B8" s="53">
        <f>'[9]Послуги 2025'!$C13</f>
        <v>5485</v>
      </c>
      <c r="C8" s="54">
        <f>'[9]Послуги 2025'!$K13</f>
        <v>3128</v>
      </c>
      <c r="D8" s="55">
        <f>'[9]Послуги 2025'!$W13</f>
        <v>2671</v>
      </c>
      <c r="E8" s="56">
        <f>'[9]Послуги 2025'!$AN13+'[9]Послуги 2025'!$AR13+'[9]Послуги 2025'!$AV13</f>
        <v>85</v>
      </c>
      <c r="F8" s="57">
        <f>'[9]Послуги 2025'!$BL13</f>
        <v>203</v>
      </c>
      <c r="G8" s="53">
        <f>'[9]Послуги 2025'!$BP13</f>
        <v>373</v>
      </c>
      <c r="H8" s="8">
        <v>0</v>
      </c>
      <c r="I8" s="58">
        <f>'[9]Послуги 2025'!$CH13</f>
        <v>2532</v>
      </c>
      <c r="J8" s="59">
        <f>'[9]Послуги 2025'!$AZ13</f>
        <v>90</v>
      </c>
      <c r="K8" s="60">
        <f>'[9]Послуги 2025'!$BD13</f>
        <v>78</v>
      </c>
      <c r="L8" s="61">
        <f>'[9]Послуги 2025'!$EE13</f>
        <v>1501</v>
      </c>
      <c r="M8" s="57">
        <f>'[9]Послуги 2025'!$EI13</f>
        <v>873</v>
      </c>
    </row>
    <row r="9" spans="1:13" ht="30.75" customHeight="1" x14ac:dyDescent="0.25">
      <c r="A9" s="52" t="s">
        <v>57</v>
      </c>
      <c r="B9" s="53">
        <f>'[9]Послуги 2025'!$C14</f>
        <v>9608</v>
      </c>
      <c r="C9" s="54">
        <f>'[9]Послуги 2025'!$K14</f>
        <v>5169</v>
      </c>
      <c r="D9" s="55">
        <f>'[9]Послуги 2025'!$W14</f>
        <v>4576</v>
      </c>
      <c r="E9" s="56">
        <f>'[9]Послуги 2025'!$AN14+'[9]Послуги 2025'!$AR14+'[9]Послуги 2025'!$AV14</f>
        <v>204</v>
      </c>
      <c r="F9" s="57">
        <f>'[9]Послуги 2025'!$BL14</f>
        <v>415</v>
      </c>
      <c r="G9" s="53">
        <f>'[9]Послуги 2025'!$BP14</f>
        <v>533</v>
      </c>
      <c r="H9" s="8">
        <v>0</v>
      </c>
      <c r="I9" s="58">
        <f>'[9]Послуги 2025'!$CH14</f>
        <v>1292</v>
      </c>
      <c r="J9" s="59">
        <f>'[9]Послуги 2025'!$AZ14</f>
        <v>113</v>
      </c>
      <c r="K9" s="60">
        <f>'[9]Послуги 2025'!$BD14</f>
        <v>207</v>
      </c>
      <c r="L9" s="61">
        <f>'[9]Послуги 2025'!$EE14</f>
        <v>2376</v>
      </c>
      <c r="M9" s="57">
        <f>'[9]Послуги 2025'!$EI14</f>
        <v>1408</v>
      </c>
    </row>
    <row r="10" spans="1:13" ht="1.5" hidden="1" customHeight="1" x14ac:dyDescent="0.25"/>
    <row r="11" spans="1:13" ht="5.25" hidden="1" customHeight="1" x14ac:dyDescent="0.25"/>
    <row r="12" spans="1:13" hidden="1" x14ac:dyDescent="0.25"/>
    <row r="13" spans="1:13" hidden="1" x14ac:dyDescent="0.25"/>
    <row r="14" spans="1:13" hidden="1" x14ac:dyDescent="0.25"/>
    <row r="15" spans="1:13" hidden="1" x14ac:dyDescent="0.25"/>
    <row r="16" spans="1:13" hidden="1" x14ac:dyDescent="0.25">
      <c r="J16" s="2"/>
      <c r="K16" s="2"/>
      <c r="L16" s="2"/>
      <c r="M16" s="2"/>
    </row>
    <row r="17" spans="10:13" hidden="1" x14ac:dyDescent="0.25">
      <c r="J17" s="2"/>
      <c r="K17" s="2"/>
      <c r="L17" s="2"/>
      <c r="M17" s="2"/>
    </row>
    <row r="18" spans="10:13" hidden="1" x14ac:dyDescent="0.25">
      <c r="J18" s="2"/>
      <c r="K18" s="2"/>
      <c r="L18" s="2"/>
      <c r="M18" s="2"/>
    </row>
    <row r="19" spans="10:13" hidden="1" x14ac:dyDescent="0.25">
      <c r="J19" s="2"/>
      <c r="K19" s="2"/>
      <c r="L19" s="2"/>
      <c r="M19" s="2"/>
    </row>
    <row r="20" spans="10:13" hidden="1" x14ac:dyDescent="0.25">
      <c r="J20" s="2"/>
      <c r="K20" s="2"/>
      <c r="L20" s="2"/>
      <c r="M20" s="2"/>
    </row>
    <row r="21" spans="10:13" hidden="1" x14ac:dyDescent="0.25">
      <c r="J21" s="2"/>
      <c r="K21" s="2"/>
      <c r="L21" s="2"/>
      <c r="M21" s="2"/>
    </row>
    <row r="22" spans="10:13" hidden="1" x14ac:dyDescent="0.25">
      <c r="J22" s="2"/>
      <c r="K22" s="2"/>
      <c r="L22" s="2"/>
      <c r="M22" s="2"/>
    </row>
    <row r="23" spans="10:13" hidden="1" x14ac:dyDescent="0.25">
      <c r="J23" s="2"/>
      <c r="K23" s="2"/>
      <c r="L23" s="2"/>
      <c r="M23" s="2"/>
    </row>
    <row r="24" spans="10:13" hidden="1" x14ac:dyDescent="0.25">
      <c r="J24" s="2"/>
      <c r="K24" s="2"/>
      <c r="L24" s="2"/>
      <c r="M24" s="2"/>
    </row>
    <row r="25" spans="10:13" hidden="1" x14ac:dyDescent="0.25">
      <c r="J25" s="2"/>
      <c r="K25" s="2"/>
      <c r="L25" s="2"/>
      <c r="M25" s="2"/>
    </row>
    <row r="26" spans="10:13" hidden="1" x14ac:dyDescent="0.25">
      <c r="J26" s="2"/>
      <c r="K26" s="2"/>
      <c r="L26" s="2"/>
      <c r="M26" s="2"/>
    </row>
    <row r="27" spans="10:13" hidden="1" x14ac:dyDescent="0.25">
      <c r="J27" s="2"/>
      <c r="K27" s="2"/>
      <c r="L27" s="2"/>
      <c r="M27" s="2"/>
    </row>
    <row r="28" spans="10:13" hidden="1" x14ac:dyDescent="0.25">
      <c r="J28" s="2"/>
      <c r="K28" s="2"/>
      <c r="L28" s="2"/>
      <c r="M28" s="2"/>
    </row>
  </sheetData>
  <mergeCells count="14">
    <mergeCell ref="A3:A4"/>
    <mergeCell ref="L2:M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A2:H2"/>
  </mergeCells>
  <printOptions horizontalCentered="1"/>
  <pageMargins left="0" right="0" top="0.46" bottom="0" header="0.56000000000000005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90" zoomScaleNormal="90" zoomScaleSheetLayoutView="75" workbookViewId="0">
      <selection activeCell="H2" sqref="H2:I2"/>
    </sheetView>
  </sheetViews>
  <sheetFormatPr defaultColWidth="9.140625" defaultRowHeight="15" x14ac:dyDescent="0.25"/>
  <cols>
    <col min="1" max="1" width="19.42578125" style="2" customWidth="1"/>
    <col min="2" max="2" width="14.85546875" style="2" customWidth="1"/>
    <col min="3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 x14ac:dyDescent="0.25">
      <c r="A2" s="67"/>
      <c r="B2" s="67" t="s">
        <v>30</v>
      </c>
      <c r="C2" s="67" t="s">
        <v>37</v>
      </c>
      <c r="D2" s="67" t="s">
        <v>32</v>
      </c>
      <c r="E2" s="67" t="s">
        <v>33</v>
      </c>
      <c r="F2" s="67" t="s">
        <v>34</v>
      </c>
      <c r="G2" s="72" t="s">
        <v>35</v>
      </c>
      <c r="H2" s="69" t="s">
        <v>61</v>
      </c>
      <c r="I2" s="69"/>
    </row>
    <row r="3" spans="1:15" ht="75.599999999999994" customHeight="1" x14ac:dyDescent="0.25">
      <c r="A3" s="67"/>
      <c r="B3" s="67"/>
      <c r="C3" s="67"/>
      <c r="D3" s="67"/>
      <c r="E3" s="67"/>
      <c r="F3" s="67"/>
      <c r="G3" s="72"/>
      <c r="H3" s="27" t="s">
        <v>30</v>
      </c>
      <c r="I3" s="27" t="s">
        <v>37</v>
      </c>
    </row>
    <row r="4" spans="1:15" s="3" customFormat="1" ht="19.5" x14ac:dyDescent="0.3">
      <c r="A4" s="25" t="s">
        <v>53</v>
      </c>
      <c r="B4" s="6">
        <f>SUM(B5:B8)</f>
        <v>15432</v>
      </c>
      <c r="C4" s="6">
        <f t="shared" ref="C4:I4" si="0">SUM(C5:C8)</f>
        <v>9529</v>
      </c>
      <c r="D4" s="6">
        <f t="shared" si="0"/>
        <v>7163</v>
      </c>
      <c r="E4" s="6">
        <f t="shared" si="0"/>
        <v>647</v>
      </c>
      <c r="F4" s="6">
        <f t="shared" si="0"/>
        <v>1193</v>
      </c>
      <c r="G4" s="6">
        <f t="shared" si="0"/>
        <v>4265</v>
      </c>
      <c r="H4" s="6">
        <f t="shared" si="0"/>
        <v>4169</v>
      </c>
      <c r="I4" s="6">
        <f t="shared" si="0"/>
        <v>2735</v>
      </c>
      <c r="K4" s="26"/>
      <c r="N4" s="26"/>
    </row>
    <row r="5" spans="1:15" s="4" customFormat="1" ht="48" x14ac:dyDescent="0.3">
      <c r="A5" s="52" t="s">
        <v>54</v>
      </c>
      <c r="B5" s="12">
        <f>[10]Матриця!$J11</f>
        <v>2973</v>
      </c>
      <c r="C5" s="12">
        <f>[11]Шаблон!$D8</f>
        <v>2040</v>
      </c>
      <c r="D5" s="12">
        <f>[10]Матриця!$AE11</f>
        <v>1379</v>
      </c>
      <c r="E5" s="12">
        <f>[12]Шаблон!$I8</f>
        <v>115</v>
      </c>
      <c r="F5" s="28">
        <f>[11]Шаблон!$J8</f>
        <v>286</v>
      </c>
      <c r="G5" s="28">
        <f>[11]Шаблон!$K8+[11]Шаблон!$L8+[12]Шаблон!$G8</f>
        <v>655</v>
      </c>
      <c r="H5" s="29">
        <f>[10]Матриця!$AM11</f>
        <v>700</v>
      </c>
      <c r="I5" s="29">
        <f>[11]Шаблон!$P8</f>
        <v>583</v>
      </c>
      <c r="K5" s="26"/>
      <c r="N5" s="26"/>
      <c r="O5" s="3"/>
    </row>
    <row r="6" spans="1:15" s="4" customFormat="1" ht="32.25" x14ac:dyDescent="0.3">
      <c r="A6" s="52" t="s">
        <v>55</v>
      </c>
      <c r="B6" s="12">
        <f>[10]Матриця!$J12</f>
        <v>1437</v>
      </c>
      <c r="C6" s="12">
        <f>[11]Шаблон!$D9</f>
        <v>981</v>
      </c>
      <c r="D6" s="12">
        <f>[10]Матриця!$AE12</f>
        <v>742</v>
      </c>
      <c r="E6" s="12">
        <f>[12]Шаблон!$I9</f>
        <v>57</v>
      </c>
      <c r="F6" s="28">
        <f>[11]Шаблон!$J9</f>
        <v>136</v>
      </c>
      <c r="G6" s="28">
        <f>[11]Шаблон!$K9+[11]Шаблон!$L9+[12]Шаблон!$G9</f>
        <v>246</v>
      </c>
      <c r="H6" s="29">
        <f>[10]Матриця!$AM12</f>
        <v>433</v>
      </c>
      <c r="I6" s="29">
        <f>[11]Шаблон!$P9</f>
        <v>314</v>
      </c>
      <c r="K6" s="26"/>
      <c r="N6" s="26"/>
      <c r="O6" s="3"/>
    </row>
    <row r="7" spans="1:15" s="4" customFormat="1" ht="32.25" x14ac:dyDescent="0.3">
      <c r="A7" s="52" t="s">
        <v>56</v>
      </c>
      <c r="B7" s="12">
        <f>[10]Матриця!$J13</f>
        <v>4062</v>
      </c>
      <c r="C7" s="12">
        <f>[11]Шаблон!$D10</f>
        <v>2508</v>
      </c>
      <c r="D7" s="12">
        <f>[10]Матриця!$AE13</f>
        <v>1837</v>
      </c>
      <c r="E7" s="12">
        <f>[12]Шаблон!$I10</f>
        <v>163</v>
      </c>
      <c r="F7" s="28">
        <f>[11]Шаблон!$J10</f>
        <v>328</v>
      </c>
      <c r="G7" s="28">
        <f>[11]Шаблон!$K10+[11]Шаблон!$L10+[12]Шаблон!$G10</f>
        <v>2329</v>
      </c>
      <c r="H7" s="29">
        <f>[10]Матриця!$AM13</f>
        <v>1192</v>
      </c>
      <c r="I7" s="29">
        <f>[11]Шаблон!$P10</f>
        <v>739</v>
      </c>
      <c r="K7" s="26"/>
      <c r="N7" s="26"/>
      <c r="O7" s="3"/>
    </row>
    <row r="8" spans="1:15" ht="32.25" x14ac:dyDescent="0.3">
      <c r="A8" s="52" t="s">
        <v>57</v>
      </c>
      <c r="B8" s="12">
        <f>[10]Матриця!$J14</f>
        <v>6960</v>
      </c>
      <c r="C8" s="12">
        <f>[11]Шаблон!$D11</f>
        <v>4000</v>
      </c>
      <c r="D8" s="12">
        <f>[10]Матриця!$AE14</f>
        <v>3205</v>
      </c>
      <c r="E8" s="12">
        <f>[12]Шаблон!$I11</f>
        <v>312</v>
      </c>
      <c r="F8" s="28">
        <f>[11]Шаблон!$J11</f>
        <v>443</v>
      </c>
      <c r="G8" s="28">
        <f>[11]Шаблон!$K11+[11]Шаблон!$L11+[12]Шаблон!$G11</f>
        <v>1035</v>
      </c>
      <c r="H8" s="29">
        <f>[10]Матриця!$AM14</f>
        <v>1844</v>
      </c>
      <c r="I8" s="29">
        <f>[11]Шаблон!$P11</f>
        <v>1099</v>
      </c>
      <c r="K8" s="26"/>
      <c r="N8" s="26"/>
      <c r="O8" s="3"/>
    </row>
    <row r="10" spans="1:15" x14ac:dyDescent="0.25">
      <c r="B10" s="46"/>
      <c r="C10" s="46"/>
      <c r="D10" s="46"/>
      <c r="E10" s="46"/>
      <c r="F10" s="46"/>
      <c r="G10" s="46"/>
      <c r="H10" s="46"/>
      <c r="I10" s="46"/>
    </row>
    <row r="11" spans="1:15" x14ac:dyDescent="0.25">
      <c r="H11" s="2"/>
      <c r="I11" s="2"/>
    </row>
    <row r="12" spans="1:15" x14ac:dyDescent="0.25">
      <c r="H12" s="2"/>
      <c r="I12" s="2"/>
    </row>
    <row r="13" spans="1:15" x14ac:dyDescent="0.25">
      <c r="B13" s="46"/>
      <c r="C13" s="46"/>
      <c r="D13" s="46"/>
      <c r="E13" s="46"/>
      <c r="F13" s="46"/>
      <c r="G13" s="46"/>
      <c r="H13" s="46"/>
      <c r="I13" s="46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zoomScaleSheetLayoutView="75" workbookViewId="0">
      <selection activeCell="H2" sqref="H2:I2"/>
    </sheetView>
  </sheetViews>
  <sheetFormatPr defaultColWidth="9.140625" defaultRowHeight="15" x14ac:dyDescent="0.25"/>
  <cols>
    <col min="1" max="1" width="19.85546875" style="2" customWidth="1"/>
    <col min="2" max="2" width="14.7109375" style="2" customWidth="1"/>
    <col min="3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 x14ac:dyDescent="0.25">
      <c r="A2" s="67"/>
      <c r="B2" s="67" t="s">
        <v>30</v>
      </c>
      <c r="C2" s="67" t="s">
        <v>37</v>
      </c>
      <c r="D2" s="67" t="s">
        <v>32</v>
      </c>
      <c r="E2" s="67" t="s">
        <v>33</v>
      </c>
      <c r="F2" s="67" t="s">
        <v>34</v>
      </c>
      <c r="G2" s="69" t="s">
        <v>35</v>
      </c>
      <c r="H2" s="69" t="s">
        <v>61</v>
      </c>
      <c r="I2" s="69"/>
    </row>
    <row r="3" spans="1:15" ht="75.599999999999994" customHeight="1" x14ac:dyDescent="0.25">
      <c r="A3" s="67"/>
      <c r="B3" s="67"/>
      <c r="C3" s="67"/>
      <c r="D3" s="67"/>
      <c r="E3" s="67"/>
      <c r="F3" s="67"/>
      <c r="G3" s="69"/>
      <c r="H3" s="30" t="s">
        <v>30</v>
      </c>
      <c r="I3" s="30" t="s">
        <v>37</v>
      </c>
    </row>
    <row r="4" spans="1:15" s="3" customFormat="1" ht="19.5" x14ac:dyDescent="0.3">
      <c r="A4" s="25" t="s">
        <v>53</v>
      </c>
      <c r="B4" s="6">
        <f>SUM(B5:B8)</f>
        <v>5029</v>
      </c>
      <c r="C4" s="6">
        <f t="shared" ref="C4:I4" si="0">SUM(C5:C8)</f>
        <v>2944</v>
      </c>
      <c r="D4" s="6">
        <f t="shared" si="0"/>
        <v>2377</v>
      </c>
      <c r="E4" s="6">
        <f t="shared" si="0"/>
        <v>45</v>
      </c>
      <c r="F4" s="6">
        <f t="shared" si="0"/>
        <v>330</v>
      </c>
      <c r="G4" s="6">
        <f t="shared" si="0"/>
        <v>818</v>
      </c>
      <c r="H4" s="6">
        <f t="shared" si="0"/>
        <v>1199</v>
      </c>
      <c r="I4" s="6">
        <f t="shared" si="0"/>
        <v>781</v>
      </c>
      <c r="K4" s="26"/>
      <c r="N4" s="26"/>
    </row>
    <row r="5" spans="1:15" s="4" customFormat="1" ht="36" customHeight="1" x14ac:dyDescent="0.3">
      <c r="A5" s="52" t="s">
        <v>54</v>
      </c>
      <c r="B5" s="12">
        <f>[13]Шаблон!$D8+[14]Шаблон!$N8</f>
        <v>951</v>
      </c>
      <c r="C5" s="12">
        <f>[13]Шаблон!$D8</f>
        <v>649</v>
      </c>
      <c r="D5" s="12">
        <f>[14]Шаблон!$D8+[13]Шаблон!$F8</f>
        <v>446</v>
      </c>
      <c r="E5" s="12">
        <f>[14]Шаблон!$I8</f>
        <v>7</v>
      </c>
      <c r="F5" s="12">
        <f>[13]Шаблон!$J8</f>
        <v>84</v>
      </c>
      <c r="G5" s="13">
        <f>[13]Шаблон!$K8+[13]Шаблон!$L8+[14]Шаблон!$G8</f>
        <v>89</v>
      </c>
      <c r="H5" s="13">
        <f>[14]Шаблон!$M8+[13]Шаблон!$P8</f>
        <v>216</v>
      </c>
      <c r="I5" s="13">
        <f>[13]Шаблон!$P8</f>
        <v>179</v>
      </c>
      <c r="K5" s="26"/>
      <c r="N5" s="26"/>
      <c r="O5" s="3"/>
    </row>
    <row r="6" spans="1:15" s="4" customFormat="1" ht="32.25" x14ac:dyDescent="0.3">
      <c r="A6" s="52" t="s">
        <v>55</v>
      </c>
      <c r="B6" s="12">
        <f>[13]Шаблон!$D9+[14]Шаблон!$N9</f>
        <v>420</v>
      </c>
      <c r="C6" s="12">
        <f>[13]Шаблон!$D9</f>
        <v>239</v>
      </c>
      <c r="D6" s="12">
        <f>[14]Шаблон!$D9+[13]Шаблон!$F9</f>
        <v>224</v>
      </c>
      <c r="E6" s="12">
        <f>[14]Шаблон!$I9</f>
        <v>10</v>
      </c>
      <c r="F6" s="12">
        <f>[13]Шаблон!$J9</f>
        <v>34</v>
      </c>
      <c r="G6" s="13">
        <f>[13]Шаблон!$K9+[13]Шаблон!$L9+[14]Шаблон!$G9</f>
        <v>51</v>
      </c>
      <c r="H6" s="13">
        <f>[14]Шаблон!$M9+[13]Шаблон!$P9</f>
        <v>95</v>
      </c>
      <c r="I6" s="13">
        <f>[13]Шаблон!$P9</f>
        <v>58</v>
      </c>
      <c r="K6" s="26"/>
      <c r="N6" s="26"/>
      <c r="O6" s="3"/>
    </row>
    <row r="7" spans="1:15" s="4" customFormat="1" ht="32.25" x14ac:dyDescent="0.3">
      <c r="A7" s="52" t="s">
        <v>56</v>
      </c>
      <c r="B7" s="12">
        <f>[13]Шаблон!$D10+[14]Шаблон!$N10</f>
        <v>1403</v>
      </c>
      <c r="C7" s="12">
        <f>[13]Шаблон!$D10</f>
        <v>776</v>
      </c>
      <c r="D7" s="12">
        <f>[14]Шаблон!$D10+[13]Шаблон!$F10</f>
        <v>678</v>
      </c>
      <c r="E7" s="12">
        <f>[14]Шаблон!$I10</f>
        <v>9</v>
      </c>
      <c r="F7" s="12">
        <f>[13]Шаблон!$J10</f>
        <v>81</v>
      </c>
      <c r="G7" s="13">
        <f>[13]Шаблон!$K10+[13]Шаблон!$L10+[14]Шаблон!$G10</f>
        <v>458</v>
      </c>
      <c r="H7" s="13">
        <f>[14]Шаблон!$M10+[13]Шаблон!$P10</f>
        <v>359</v>
      </c>
      <c r="I7" s="13">
        <f>[13]Шаблон!$P10</f>
        <v>216</v>
      </c>
      <c r="K7" s="26"/>
      <c r="N7" s="26"/>
      <c r="O7" s="3"/>
    </row>
    <row r="8" spans="1:15" ht="39.75" customHeight="1" x14ac:dyDescent="0.3">
      <c r="A8" s="52" t="s">
        <v>57</v>
      </c>
      <c r="B8" s="12">
        <f>[13]Шаблон!$D11+[14]Шаблон!$N11</f>
        <v>2255</v>
      </c>
      <c r="C8" s="12">
        <f>[13]Шаблон!$D11</f>
        <v>1280</v>
      </c>
      <c r="D8" s="12">
        <f>[14]Шаблон!$D11+[13]Шаблон!$F11</f>
        <v>1029</v>
      </c>
      <c r="E8" s="12">
        <f>[14]Шаблон!$I11</f>
        <v>19</v>
      </c>
      <c r="F8" s="12">
        <f>[13]Шаблон!$J11</f>
        <v>131</v>
      </c>
      <c r="G8" s="13">
        <f>[13]Шаблон!$K11+[13]Шаблон!$L11+[14]Шаблон!$G11</f>
        <v>220</v>
      </c>
      <c r="H8" s="13">
        <f>[14]Шаблон!$M11+[13]Шаблон!$P11</f>
        <v>529</v>
      </c>
      <c r="I8" s="13">
        <f>[13]Шаблон!$P11</f>
        <v>328</v>
      </c>
      <c r="K8" s="26"/>
      <c r="N8" s="26"/>
      <c r="O8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90" zoomScaleNormal="90" zoomScaleSheetLayoutView="75" workbookViewId="0">
      <selection activeCell="I2" sqref="I2:J2"/>
    </sheetView>
  </sheetViews>
  <sheetFormatPr defaultColWidth="9.140625" defaultRowHeight="15" x14ac:dyDescent="0.25"/>
  <cols>
    <col min="1" max="1" width="21.710937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2.1406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 x14ac:dyDescent="0.25">
      <c r="A2" s="67"/>
      <c r="B2" s="67" t="s">
        <v>30</v>
      </c>
      <c r="C2" s="67" t="s">
        <v>37</v>
      </c>
      <c r="D2" s="67" t="s">
        <v>32</v>
      </c>
      <c r="E2" s="67" t="s">
        <v>33</v>
      </c>
      <c r="F2" s="67" t="s">
        <v>34</v>
      </c>
      <c r="G2" s="69" t="s">
        <v>35</v>
      </c>
      <c r="H2" s="73" t="s">
        <v>36</v>
      </c>
      <c r="I2" s="69" t="s">
        <v>61</v>
      </c>
      <c r="J2" s="69"/>
    </row>
    <row r="3" spans="1:16" ht="75.599999999999994" customHeight="1" x14ac:dyDescent="0.25">
      <c r="A3" s="67"/>
      <c r="B3" s="67"/>
      <c r="C3" s="67"/>
      <c r="D3" s="67"/>
      <c r="E3" s="67"/>
      <c r="F3" s="67"/>
      <c r="G3" s="69"/>
      <c r="H3" s="74"/>
      <c r="I3" s="30" t="s">
        <v>30</v>
      </c>
      <c r="J3" s="30" t="s">
        <v>37</v>
      </c>
    </row>
    <row r="4" spans="1:16" s="3" customFormat="1" ht="19.5" x14ac:dyDescent="0.3">
      <c r="A4" s="25" t="s">
        <v>53</v>
      </c>
      <c r="B4" s="6">
        <f>SUM(B5:B8)</f>
        <v>2155</v>
      </c>
      <c r="C4" s="6">
        <f t="shared" ref="C4:J4" si="0">SUM(C5:C8)</f>
        <v>1887</v>
      </c>
      <c r="D4" s="6">
        <f t="shared" si="0"/>
        <v>498</v>
      </c>
      <c r="E4" s="6">
        <f t="shared" si="0"/>
        <v>120</v>
      </c>
      <c r="F4" s="6">
        <f t="shared" si="0"/>
        <v>130</v>
      </c>
      <c r="G4" s="6">
        <f t="shared" si="0"/>
        <v>491</v>
      </c>
      <c r="H4" s="6">
        <f t="shared" si="0"/>
        <v>274</v>
      </c>
      <c r="I4" s="6">
        <f t="shared" si="0"/>
        <v>601</v>
      </c>
      <c r="J4" s="6">
        <f t="shared" si="0"/>
        <v>524</v>
      </c>
      <c r="L4" s="26"/>
      <c r="O4" s="26"/>
    </row>
    <row r="5" spans="1:16" s="47" customFormat="1" ht="33" customHeight="1" x14ac:dyDescent="0.25">
      <c r="A5" s="52" t="s">
        <v>54</v>
      </c>
      <c r="B5" s="12">
        <f>[15]Шаблон!$D8+[16]Шаблон!$N8</f>
        <v>360</v>
      </c>
      <c r="C5" s="12">
        <f>[15]Шаблон!$D8</f>
        <v>314</v>
      </c>
      <c r="D5" s="12">
        <f>[16]Шаблон!$D8+[15]Шаблон!$F8</f>
        <v>84</v>
      </c>
      <c r="E5" s="12">
        <f>[16]Шаблон!$I8</f>
        <v>16</v>
      </c>
      <c r="F5" s="12">
        <f>[15]Шаблон!$J8</f>
        <v>25</v>
      </c>
      <c r="G5" s="13">
        <f>[15]Шаблон!$K8+[15]Шаблон!$L8+[16]Шаблон!$G8</f>
        <v>71</v>
      </c>
      <c r="H5" s="12">
        <f>Послуги!J6</f>
        <v>37</v>
      </c>
      <c r="I5" s="13">
        <f>[15]Шаблон!$P8+[16]Шаблон!$M8</f>
        <v>94</v>
      </c>
      <c r="J5" s="13">
        <f>[15]Шаблон!$P8</f>
        <v>92</v>
      </c>
      <c r="L5" s="48"/>
      <c r="O5" s="48"/>
      <c r="P5" s="49"/>
    </row>
    <row r="6" spans="1:16" s="47" customFormat="1" ht="31.5" x14ac:dyDescent="0.25">
      <c r="A6" s="52" t="s">
        <v>55</v>
      </c>
      <c r="B6" s="12">
        <f>[15]Шаблон!$D9+[16]Шаблон!$N9</f>
        <v>210</v>
      </c>
      <c r="C6" s="12">
        <f>[15]Шаблон!$D9</f>
        <v>183</v>
      </c>
      <c r="D6" s="12">
        <f>[16]Шаблон!$D9+[15]Шаблон!$F9</f>
        <v>55</v>
      </c>
      <c r="E6" s="12">
        <f>[16]Шаблон!$I9</f>
        <v>24</v>
      </c>
      <c r="F6" s="12">
        <f>[15]Шаблон!$J9</f>
        <v>14</v>
      </c>
      <c r="G6" s="13">
        <f>[15]Шаблон!$K9+[15]Шаблон!$L9+[16]Шаблон!$G9</f>
        <v>14</v>
      </c>
      <c r="H6" s="12">
        <f>Послуги!J7</f>
        <v>34</v>
      </c>
      <c r="I6" s="13">
        <f>[15]Шаблон!$P9+[16]Шаблон!$M9</f>
        <v>66</v>
      </c>
      <c r="J6" s="13">
        <f>[15]Шаблон!$P9</f>
        <v>58</v>
      </c>
      <c r="L6" s="48"/>
      <c r="O6" s="48"/>
      <c r="P6" s="49"/>
    </row>
    <row r="7" spans="1:16" s="47" customFormat="1" ht="31.5" x14ac:dyDescent="0.25">
      <c r="A7" s="52" t="s">
        <v>56</v>
      </c>
      <c r="B7" s="12">
        <f>[15]Шаблон!$D10+[16]Шаблон!$N10</f>
        <v>478</v>
      </c>
      <c r="C7" s="12">
        <f>[15]Шаблон!$D10</f>
        <v>427</v>
      </c>
      <c r="D7" s="12">
        <f>[16]Шаблон!$D10+[15]Шаблон!$F10</f>
        <v>115</v>
      </c>
      <c r="E7" s="12">
        <f>[16]Шаблон!$I10</f>
        <v>20</v>
      </c>
      <c r="F7" s="12">
        <f>[15]Шаблон!$J10</f>
        <v>37</v>
      </c>
      <c r="G7" s="13">
        <f>[15]Шаблон!$K10+[15]Шаблон!$L10+[16]Шаблон!$G10</f>
        <v>205</v>
      </c>
      <c r="H7" s="12">
        <f>Послуги!J8</f>
        <v>90</v>
      </c>
      <c r="I7" s="13">
        <f>[15]Шаблон!$P10+[16]Шаблон!$M10</f>
        <v>120</v>
      </c>
      <c r="J7" s="13">
        <f>[15]Шаблон!$P10</f>
        <v>106</v>
      </c>
      <c r="L7" s="48"/>
      <c r="O7" s="48"/>
      <c r="P7" s="49"/>
    </row>
    <row r="8" spans="1:16" s="47" customFormat="1" ht="31.5" x14ac:dyDescent="0.25">
      <c r="A8" s="52" t="s">
        <v>57</v>
      </c>
      <c r="B8" s="12">
        <f>[15]Шаблон!$D11+[16]Шаблон!$N11</f>
        <v>1107</v>
      </c>
      <c r="C8" s="12">
        <f>[15]Шаблон!$D11</f>
        <v>963</v>
      </c>
      <c r="D8" s="12">
        <f>[16]Шаблон!$D11+[15]Шаблон!$F11</f>
        <v>244</v>
      </c>
      <c r="E8" s="12">
        <f>[16]Шаблон!$I11</f>
        <v>60</v>
      </c>
      <c r="F8" s="12">
        <f>[15]Шаблон!$J11</f>
        <v>54</v>
      </c>
      <c r="G8" s="13">
        <f>[15]Шаблон!$K11+[15]Шаблон!$L11+[16]Шаблон!$G11</f>
        <v>201</v>
      </c>
      <c r="H8" s="12">
        <f>Послуги!J9</f>
        <v>113</v>
      </c>
      <c r="I8" s="13">
        <f>[15]Шаблон!$P11+[16]Шаблон!$M11</f>
        <v>321</v>
      </c>
      <c r="J8" s="13">
        <f>[15]Шаблон!$P11</f>
        <v>268</v>
      </c>
      <c r="L8" s="48"/>
      <c r="O8" s="48"/>
      <c r="P8" s="49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zoomScale="90" zoomScaleNormal="90" zoomScaleSheetLayoutView="90" workbookViewId="0">
      <selection activeCell="J2" sqref="J2:K2"/>
    </sheetView>
  </sheetViews>
  <sheetFormatPr defaultColWidth="9.140625" defaultRowHeight="14.25" x14ac:dyDescent="0.2"/>
  <cols>
    <col min="1" max="1" width="22.85546875" style="40" customWidth="1"/>
    <col min="2" max="2" width="12.85546875" style="40" customWidth="1"/>
    <col min="3" max="3" width="14.28515625" style="40" customWidth="1"/>
    <col min="4" max="4" width="12.5703125" style="40" customWidth="1"/>
    <col min="5" max="5" width="18.28515625" style="40" customWidth="1"/>
    <col min="6" max="6" width="18.5703125" style="40" customWidth="1"/>
    <col min="7" max="7" width="12.28515625" style="40" customWidth="1"/>
    <col min="8" max="8" width="10.7109375" style="40" customWidth="1"/>
    <col min="9" max="9" width="14" style="40" customWidth="1"/>
    <col min="10" max="10" width="12.28515625" style="40" customWidth="1"/>
    <col min="11" max="11" width="13" style="40" customWidth="1"/>
    <col min="12" max="16384" width="9.140625" style="40"/>
  </cols>
  <sheetData>
    <row r="1" spans="1:14" s="31" customFormat="1" ht="45" customHeight="1" x14ac:dyDescent="0.25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s="32" customFormat="1" ht="21" customHeight="1" x14ac:dyDescent="0.2">
      <c r="A2" s="76"/>
      <c r="B2" s="77" t="s">
        <v>30</v>
      </c>
      <c r="C2" s="67" t="s">
        <v>37</v>
      </c>
      <c r="D2" s="77" t="s">
        <v>32</v>
      </c>
      <c r="E2" s="77" t="s">
        <v>40</v>
      </c>
      <c r="F2" s="77"/>
      <c r="G2" s="77" t="s">
        <v>39</v>
      </c>
      <c r="H2" s="77" t="s">
        <v>38</v>
      </c>
      <c r="I2" s="72" t="s">
        <v>35</v>
      </c>
      <c r="J2" s="69" t="s">
        <v>61</v>
      </c>
      <c r="K2" s="69"/>
    </row>
    <row r="3" spans="1:14" s="34" customFormat="1" ht="121.5" customHeight="1" x14ac:dyDescent="0.2">
      <c r="A3" s="76"/>
      <c r="B3" s="77"/>
      <c r="C3" s="67"/>
      <c r="D3" s="77"/>
      <c r="E3" s="44" t="s">
        <v>41</v>
      </c>
      <c r="F3" s="44" t="s">
        <v>42</v>
      </c>
      <c r="G3" s="77"/>
      <c r="H3" s="77"/>
      <c r="I3" s="72"/>
      <c r="J3" s="33" t="s">
        <v>30</v>
      </c>
      <c r="K3" s="33" t="s">
        <v>31</v>
      </c>
    </row>
    <row r="4" spans="1:14" s="37" customFormat="1" ht="15.75" x14ac:dyDescent="0.2">
      <c r="A4" s="25" t="s">
        <v>53</v>
      </c>
      <c r="B4" s="35">
        <f>SUM(B5:B8)</f>
        <v>3218</v>
      </c>
      <c r="C4" s="35">
        <f t="shared" ref="C4:K4" si="0">SUM(C5:C8)</f>
        <v>1967</v>
      </c>
      <c r="D4" s="35">
        <f t="shared" si="0"/>
        <v>1261</v>
      </c>
      <c r="E4" s="35">
        <f t="shared" si="0"/>
        <v>35</v>
      </c>
      <c r="F4" s="35">
        <f t="shared" si="0"/>
        <v>423</v>
      </c>
      <c r="G4" s="35">
        <f t="shared" si="0"/>
        <v>145</v>
      </c>
      <c r="H4" s="35">
        <f t="shared" si="0"/>
        <v>80</v>
      </c>
      <c r="I4" s="35">
        <f t="shared" si="0"/>
        <v>199</v>
      </c>
      <c r="J4" s="35">
        <f t="shared" si="0"/>
        <v>1046</v>
      </c>
      <c r="K4" s="36">
        <f t="shared" si="0"/>
        <v>620</v>
      </c>
      <c r="N4" s="45"/>
    </row>
    <row r="5" spans="1:14" s="38" customFormat="1" ht="37.5" customHeight="1" x14ac:dyDescent="0.25">
      <c r="A5" s="52" t="s">
        <v>54</v>
      </c>
      <c r="B5" s="62">
        <f>[17]VPO1!$B10+[18]VPO7!$M9</f>
        <v>584</v>
      </c>
      <c r="C5" s="65">
        <f>[17]VPO1!$B10</f>
        <v>443</v>
      </c>
      <c r="D5" s="63">
        <f>[17]VPO1!$E10+[18]VPO7!$D9+F5</f>
        <v>224</v>
      </c>
      <c r="E5" s="63">
        <f>[17]VPO1!$I10</f>
        <v>6</v>
      </c>
      <c r="F5" s="62">
        <f>Послуги!K6</f>
        <v>66</v>
      </c>
      <c r="G5" s="62">
        <f>[17]VPO1!$N10</f>
        <v>23</v>
      </c>
      <c r="H5" s="62">
        <f>[18]VPO7!$I9</f>
        <v>15</v>
      </c>
      <c r="I5" s="62">
        <f>[17]VPO1!$R10+[17]VPO1!$S10+[18]VPO7!$G9</f>
        <v>42</v>
      </c>
      <c r="J5" s="62">
        <f>[17]VPO1!$T10+[18]VPO7!$L9</f>
        <v>190</v>
      </c>
      <c r="K5" s="64">
        <f>[17]VPO1!$T10</f>
        <v>156</v>
      </c>
      <c r="N5" s="45"/>
    </row>
    <row r="6" spans="1:14" s="39" customFormat="1" ht="37.5" customHeight="1" x14ac:dyDescent="0.25">
      <c r="A6" s="52" t="s">
        <v>55</v>
      </c>
      <c r="B6" s="62">
        <f>[17]VPO1!$B11+[18]VPO7!$M10</f>
        <v>309</v>
      </c>
      <c r="C6" s="65">
        <f>[17]VPO1!$B11</f>
        <v>261</v>
      </c>
      <c r="D6" s="63">
        <f>[17]VPO1!$E11+[18]VPO7!$D10+F6</f>
        <v>171</v>
      </c>
      <c r="E6" s="63">
        <f>[17]VPO1!$I11</f>
        <v>1</v>
      </c>
      <c r="F6" s="62">
        <f>Послуги!K7</f>
        <v>72</v>
      </c>
      <c r="G6" s="62">
        <f>[17]VPO1!$N11</f>
        <v>15</v>
      </c>
      <c r="H6" s="62">
        <f>[18]VPO7!$I10</f>
        <v>10</v>
      </c>
      <c r="I6" s="62">
        <f>[17]VPO1!$R11+[17]VPO1!$S11+[18]VPO7!$G10</f>
        <v>17</v>
      </c>
      <c r="J6" s="62">
        <f>[17]VPO1!$T11+[18]VPO7!$L10</f>
        <v>118</v>
      </c>
      <c r="K6" s="64">
        <f>[17]VPO1!$T11</f>
        <v>107</v>
      </c>
      <c r="N6" s="45"/>
    </row>
    <row r="7" spans="1:14" s="38" customFormat="1" ht="31.5" customHeight="1" x14ac:dyDescent="0.25">
      <c r="A7" s="52" t="s">
        <v>56</v>
      </c>
      <c r="B7" s="62">
        <f>[17]VPO1!$B12+[18]VPO7!$M11</f>
        <v>594</v>
      </c>
      <c r="C7" s="65">
        <f>[17]VPO1!$B12</f>
        <v>350</v>
      </c>
      <c r="D7" s="63">
        <f>[17]VPO1!$E12+[18]VPO7!$D11+F7</f>
        <v>225</v>
      </c>
      <c r="E7" s="63">
        <f>[17]VPO1!$I12</f>
        <v>3</v>
      </c>
      <c r="F7" s="62">
        <f>Послуги!K8</f>
        <v>78</v>
      </c>
      <c r="G7" s="62">
        <f>[17]VPO1!$N12</f>
        <v>28</v>
      </c>
      <c r="H7" s="62">
        <f>[18]VPO7!$I11</f>
        <v>14</v>
      </c>
      <c r="I7" s="62">
        <f>[17]VPO1!$R12+[17]VPO1!$S12+[18]VPO7!$G11</f>
        <v>82</v>
      </c>
      <c r="J7" s="62">
        <f>[17]VPO1!$T12+[18]VPO7!$L11</f>
        <v>161</v>
      </c>
      <c r="K7" s="64">
        <f>[17]VPO1!$T12</f>
        <v>113</v>
      </c>
      <c r="N7" s="45"/>
    </row>
    <row r="8" spans="1:14" s="38" customFormat="1" ht="32.25" customHeight="1" x14ac:dyDescent="0.25">
      <c r="A8" s="52" t="s">
        <v>57</v>
      </c>
      <c r="B8" s="62">
        <f>[17]VPO1!$B13+[18]VPO7!$M12</f>
        <v>1731</v>
      </c>
      <c r="C8" s="65">
        <f>[17]VPO1!$B13</f>
        <v>913</v>
      </c>
      <c r="D8" s="63">
        <f>[17]VPO1!$E13+[18]VPO7!$D12+F8</f>
        <v>641</v>
      </c>
      <c r="E8" s="63">
        <f>[17]VPO1!$I13</f>
        <v>25</v>
      </c>
      <c r="F8" s="62">
        <f>Послуги!K9</f>
        <v>207</v>
      </c>
      <c r="G8" s="62">
        <f>[17]VPO1!$N13</f>
        <v>79</v>
      </c>
      <c r="H8" s="62">
        <f>[18]VPO7!$I12</f>
        <v>41</v>
      </c>
      <c r="I8" s="62">
        <f>[17]VPO1!$R13+[17]VPO1!$S13+[18]VPO7!$G12</f>
        <v>58</v>
      </c>
      <c r="J8" s="62">
        <f>[17]VPO1!$T13+[18]VPO7!$L12</f>
        <v>577</v>
      </c>
      <c r="K8" s="64">
        <f>[17]VPO1!$T13</f>
        <v>244</v>
      </c>
      <c r="N8" s="45"/>
    </row>
    <row r="9" spans="1:14" ht="15" x14ac:dyDescent="0.25">
      <c r="A9" s="41"/>
      <c r="B9" s="41"/>
      <c r="C9" s="41"/>
      <c r="D9" s="41"/>
      <c r="E9" s="41"/>
      <c r="F9" s="41"/>
      <c r="G9" s="42"/>
      <c r="H9" s="42"/>
      <c r="I9" s="42"/>
      <c r="J9" s="42"/>
      <c r="K9" s="43"/>
    </row>
    <row r="10" spans="1:14" ht="15" x14ac:dyDescent="0.25">
      <c r="A10" s="41"/>
      <c r="B10" s="41"/>
      <c r="C10" s="41"/>
      <c r="D10" s="41"/>
      <c r="E10" s="41"/>
      <c r="F10" s="41"/>
      <c r="G10" s="42"/>
      <c r="H10" s="42"/>
      <c r="I10" s="42"/>
      <c r="J10" s="42"/>
      <c r="K10" s="43"/>
    </row>
    <row r="11" spans="1:14" x14ac:dyDescent="0.2">
      <c r="A11" s="41"/>
      <c r="B11" s="41"/>
      <c r="C11" s="41"/>
      <c r="D11" s="41"/>
      <c r="E11" s="41"/>
      <c r="F11" s="41"/>
      <c r="G11" s="42"/>
      <c r="H11" s="42"/>
      <c r="I11" s="42"/>
      <c r="J11" s="42"/>
      <c r="K11" s="42"/>
    </row>
    <row r="12" spans="1:14" x14ac:dyDescent="0.2">
      <c r="G12" s="42"/>
      <c r="H12" s="42"/>
      <c r="I12" s="42"/>
      <c r="J12" s="42"/>
      <c r="K12" s="42"/>
    </row>
    <row r="13" spans="1:14" x14ac:dyDescent="0.2">
      <c r="G13" s="42"/>
      <c r="H13" s="42"/>
      <c r="I13" s="42"/>
      <c r="J13" s="42"/>
      <c r="K13" s="42"/>
    </row>
    <row r="14" spans="1:14" x14ac:dyDescent="0.2">
      <c r="G14" s="42"/>
      <c r="H14" s="42"/>
      <c r="I14" s="42"/>
      <c r="J14" s="42"/>
      <c r="K14" s="42"/>
    </row>
    <row r="15" spans="1:14" x14ac:dyDescent="0.2">
      <c r="G15" s="42"/>
      <c r="H15" s="42"/>
      <c r="I15" s="42"/>
      <c r="J15" s="42"/>
      <c r="K15" s="42"/>
    </row>
    <row r="16" spans="1:14" x14ac:dyDescent="0.2">
      <c r="G16" s="42"/>
      <c r="H16" s="42"/>
      <c r="I16" s="42"/>
      <c r="J16" s="42"/>
      <c r="K16" s="42"/>
    </row>
    <row r="17" spans="7:11" x14ac:dyDescent="0.2">
      <c r="G17" s="42"/>
      <c r="H17" s="42"/>
      <c r="I17" s="42"/>
      <c r="J17" s="42"/>
      <c r="K17" s="42"/>
    </row>
    <row r="18" spans="7:11" x14ac:dyDescent="0.2">
      <c r="G18" s="42"/>
      <c r="H18" s="42"/>
      <c r="I18" s="42"/>
      <c r="J18" s="42"/>
      <c r="K18" s="42"/>
    </row>
    <row r="19" spans="7:11" x14ac:dyDescent="0.2">
      <c r="G19" s="42"/>
      <c r="H19" s="42"/>
      <c r="I19" s="42"/>
      <c r="J19" s="42"/>
      <c r="K19" s="42"/>
    </row>
    <row r="20" spans="7:11" x14ac:dyDescent="0.2">
      <c r="G20" s="42"/>
      <c r="H20" s="42"/>
      <c r="I20" s="42"/>
      <c r="J20" s="42"/>
      <c r="K20" s="42"/>
    </row>
    <row r="21" spans="7:11" x14ac:dyDescent="0.2">
      <c r="G21" s="42"/>
      <c r="H21" s="42"/>
      <c r="I21" s="42"/>
      <c r="J21" s="42"/>
      <c r="K21" s="42"/>
    </row>
    <row r="22" spans="7:11" x14ac:dyDescent="0.2">
      <c r="G22" s="42"/>
      <c r="H22" s="42"/>
      <c r="I22" s="42"/>
      <c r="J22" s="42"/>
      <c r="K22" s="42"/>
    </row>
    <row r="23" spans="7:11" x14ac:dyDescent="0.2">
      <c r="G23" s="42"/>
      <c r="H23" s="42"/>
      <c r="I23" s="42"/>
      <c r="J23" s="42"/>
      <c r="K23" s="42"/>
    </row>
    <row r="24" spans="7:11" x14ac:dyDescent="0.2">
      <c r="G24" s="42"/>
      <c r="H24" s="42"/>
      <c r="I24" s="42"/>
      <c r="J24" s="42"/>
      <c r="K24" s="42"/>
    </row>
    <row r="25" spans="7:11" x14ac:dyDescent="0.2">
      <c r="G25" s="42"/>
      <c r="H25" s="42"/>
      <c r="I25" s="42"/>
      <c r="J25" s="42"/>
      <c r="K25" s="42"/>
    </row>
    <row r="26" spans="7:11" x14ac:dyDescent="0.2">
      <c r="G26" s="42"/>
      <c r="H26" s="42"/>
      <c r="I26" s="42"/>
      <c r="J26" s="42"/>
      <c r="K26" s="42"/>
    </row>
    <row r="27" spans="7:11" x14ac:dyDescent="0.2">
      <c r="G27" s="42"/>
      <c r="H27" s="42"/>
      <c r="I27" s="42"/>
      <c r="J27" s="42"/>
      <c r="K27" s="42"/>
    </row>
    <row r="28" spans="7:11" x14ac:dyDescent="0.2">
      <c r="G28" s="42"/>
      <c r="H28" s="42"/>
      <c r="I28" s="42"/>
      <c r="J28" s="42"/>
      <c r="K28" s="42"/>
    </row>
    <row r="29" spans="7:11" x14ac:dyDescent="0.2">
      <c r="G29" s="42"/>
      <c r="H29" s="42"/>
      <c r="I29" s="42"/>
      <c r="J29" s="42"/>
      <c r="K29" s="42"/>
    </row>
    <row r="30" spans="7:11" x14ac:dyDescent="0.2">
      <c r="G30" s="42"/>
      <c r="H30" s="42"/>
      <c r="I30" s="42"/>
      <c r="J30" s="42"/>
      <c r="K30" s="42"/>
    </row>
    <row r="31" spans="7:11" x14ac:dyDescent="0.2">
      <c r="G31" s="42"/>
      <c r="H31" s="42"/>
      <c r="I31" s="42"/>
      <c r="J31" s="42"/>
      <c r="K31" s="42"/>
    </row>
    <row r="32" spans="7:11" x14ac:dyDescent="0.2">
      <c r="G32" s="42"/>
      <c r="H32" s="42"/>
      <c r="I32" s="42"/>
      <c r="J32" s="42"/>
      <c r="K32" s="42"/>
    </row>
    <row r="33" spans="7:11" x14ac:dyDescent="0.2">
      <c r="G33" s="42"/>
      <c r="H33" s="42"/>
      <c r="I33" s="42"/>
      <c r="J33" s="42"/>
      <c r="K33" s="42"/>
    </row>
    <row r="34" spans="7:11" x14ac:dyDescent="0.2">
      <c r="G34" s="42"/>
      <c r="H34" s="42"/>
      <c r="I34" s="42"/>
      <c r="J34" s="42"/>
      <c r="K34" s="42"/>
    </row>
    <row r="35" spans="7:11" x14ac:dyDescent="0.2">
      <c r="G35" s="42"/>
      <c r="H35" s="42"/>
      <c r="I35" s="42"/>
      <c r="J35" s="42"/>
      <c r="K35" s="42"/>
    </row>
    <row r="36" spans="7:11" x14ac:dyDescent="0.2">
      <c r="G36" s="42"/>
      <c r="H36" s="42"/>
      <c r="I36" s="42"/>
      <c r="J36" s="42"/>
      <c r="K36" s="42"/>
    </row>
    <row r="37" spans="7:11" x14ac:dyDescent="0.2">
      <c r="G37" s="42"/>
      <c r="H37" s="42"/>
      <c r="I37" s="42"/>
      <c r="J37" s="42"/>
      <c r="K37" s="42"/>
    </row>
    <row r="38" spans="7:11" x14ac:dyDescent="0.2">
      <c r="G38" s="42"/>
      <c r="H38" s="42"/>
      <c r="I38" s="42"/>
      <c r="J38" s="42"/>
      <c r="K38" s="42"/>
    </row>
    <row r="39" spans="7:11" x14ac:dyDescent="0.2">
      <c r="G39" s="42"/>
      <c r="H39" s="42"/>
      <c r="I39" s="42"/>
      <c r="J39" s="42"/>
      <c r="K39" s="42"/>
    </row>
    <row r="40" spans="7:11" x14ac:dyDescent="0.2">
      <c r="G40" s="42"/>
      <c r="H40" s="42"/>
      <c r="I40" s="42"/>
      <c r="J40" s="42"/>
      <c r="K40" s="42"/>
    </row>
    <row r="41" spans="7:11" x14ac:dyDescent="0.2">
      <c r="G41" s="42"/>
      <c r="H41" s="42"/>
      <c r="I41" s="42"/>
      <c r="J41" s="42"/>
      <c r="K41" s="42"/>
    </row>
    <row r="42" spans="7:11" x14ac:dyDescent="0.2">
      <c r="G42" s="42"/>
      <c r="H42" s="42"/>
      <c r="I42" s="42"/>
      <c r="J42" s="42"/>
      <c r="K42" s="42"/>
    </row>
    <row r="43" spans="7:11" x14ac:dyDescent="0.2">
      <c r="G43" s="42"/>
      <c r="H43" s="42"/>
      <c r="I43" s="42"/>
      <c r="J43" s="42"/>
      <c r="K43" s="42"/>
    </row>
    <row r="44" spans="7:11" x14ac:dyDescent="0.2">
      <c r="G44" s="42"/>
      <c r="H44" s="42"/>
      <c r="I44" s="42"/>
      <c r="J44" s="42"/>
      <c r="K44" s="42"/>
    </row>
    <row r="45" spans="7:11" x14ac:dyDescent="0.2">
      <c r="G45" s="42"/>
      <c r="H45" s="42"/>
      <c r="I45" s="42"/>
      <c r="J45" s="42"/>
      <c r="K45" s="42"/>
    </row>
    <row r="46" spans="7:11" x14ac:dyDescent="0.2">
      <c r="G46" s="42"/>
      <c r="H46" s="42"/>
      <c r="I46" s="42"/>
      <c r="J46" s="42"/>
      <c r="K46" s="42"/>
    </row>
    <row r="47" spans="7:11" x14ac:dyDescent="0.2">
      <c r="G47" s="42"/>
      <c r="H47" s="42"/>
      <c r="I47" s="42"/>
      <c r="J47" s="42"/>
      <c r="K47" s="42"/>
    </row>
    <row r="48" spans="7:11" x14ac:dyDescent="0.2">
      <c r="G48" s="42"/>
      <c r="H48" s="42"/>
      <c r="I48" s="42"/>
      <c r="J48" s="42"/>
      <c r="K48" s="42"/>
    </row>
    <row r="49" spans="7:11" x14ac:dyDescent="0.2">
      <c r="G49" s="42"/>
      <c r="H49" s="42"/>
      <c r="I49" s="42"/>
      <c r="J49" s="42"/>
      <c r="K49" s="42"/>
    </row>
    <row r="50" spans="7:11" x14ac:dyDescent="0.2">
      <c r="G50" s="42"/>
      <c r="H50" s="42"/>
      <c r="I50" s="42"/>
      <c r="J50" s="42"/>
      <c r="K50" s="42"/>
    </row>
    <row r="51" spans="7:11" x14ac:dyDescent="0.2">
      <c r="G51" s="42"/>
      <c r="H51" s="42"/>
      <c r="I51" s="42"/>
      <c r="J51" s="42"/>
      <c r="K51" s="42"/>
    </row>
    <row r="52" spans="7:11" x14ac:dyDescent="0.2">
      <c r="G52" s="42"/>
      <c r="H52" s="42"/>
      <c r="I52" s="42"/>
      <c r="J52" s="42"/>
      <c r="K52" s="42"/>
    </row>
    <row r="53" spans="7:11" x14ac:dyDescent="0.2">
      <c r="G53" s="42"/>
      <c r="H53" s="42"/>
      <c r="I53" s="42"/>
      <c r="J53" s="42"/>
      <c r="K53" s="42"/>
    </row>
    <row r="54" spans="7:11" x14ac:dyDescent="0.2">
      <c r="G54" s="42"/>
      <c r="H54" s="42"/>
      <c r="I54" s="42"/>
      <c r="J54" s="42"/>
      <c r="K54" s="42"/>
    </row>
    <row r="55" spans="7:11" x14ac:dyDescent="0.2">
      <c r="G55" s="42"/>
      <c r="H55" s="42"/>
      <c r="I55" s="42"/>
      <c r="J55" s="42"/>
      <c r="K55" s="42"/>
    </row>
    <row r="56" spans="7:11" x14ac:dyDescent="0.2">
      <c r="G56" s="42"/>
      <c r="H56" s="42"/>
      <c r="I56" s="42"/>
      <c r="J56" s="42"/>
      <c r="K56" s="42"/>
    </row>
    <row r="57" spans="7:11" x14ac:dyDescent="0.2">
      <c r="G57" s="42"/>
      <c r="H57" s="42"/>
      <c r="I57" s="42"/>
      <c r="J57" s="42"/>
      <c r="K57" s="42"/>
    </row>
    <row r="58" spans="7:11" x14ac:dyDescent="0.2">
      <c r="G58" s="42"/>
      <c r="H58" s="42"/>
      <c r="I58" s="42"/>
      <c r="J58" s="42"/>
      <c r="K58" s="42"/>
    </row>
    <row r="59" spans="7:11" x14ac:dyDescent="0.2">
      <c r="G59" s="42"/>
      <c r="H59" s="42"/>
      <c r="I59" s="42"/>
      <c r="J59" s="42"/>
      <c r="K59" s="42"/>
    </row>
    <row r="60" spans="7:11" x14ac:dyDescent="0.2">
      <c r="G60" s="42"/>
      <c r="H60" s="42"/>
      <c r="I60" s="42"/>
      <c r="J60" s="42"/>
      <c r="K60" s="42"/>
    </row>
    <row r="61" spans="7:11" x14ac:dyDescent="0.2">
      <c r="G61" s="42"/>
      <c r="H61" s="42"/>
      <c r="I61" s="42"/>
      <c r="J61" s="42"/>
      <c r="K61" s="42"/>
    </row>
    <row r="62" spans="7:11" x14ac:dyDescent="0.2">
      <c r="G62" s="42"/>
      <c r="H62" s="42"/>
      <c r="I62" s="42"/>
      <c r="J62" s="42"/>
      <c r="K62" s="42"/>
    </row>
    <row r="63" spans="7:11" x14ac:dyDescent="0.2">
      <c r="G63" s="42"/>
      <c r="H63" s="42"/>
      <c r="I63" s="42"/>
      <c r="J63" s="42"/>
      <c r="K63" s="42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zoomScaleSheetLayoutView="75" workbookViewId="0">
      <selection activeCell="H3" sqref="H3"/>
    </sheetView>
  </sheetViews>
  <sheetFormatPr defaultColWidth="9.140625" defaultRowHeight="15" x14ac:dyDescent="0.25"/>
  <cols>
    <col min="1" max="1" width="23.140625" style="2" customWidth="1"/>
    <col min="2" max="2" width="14.140625" style="2" customWidth="1"/>
    <col min="3" max="6" width="15.7109375" style="2" customWidth="1"/>
    <col min="7" max="7" width="15.14062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 x14ac:dyDescent="0.25">
      <c r="A2" s="67"/>
      <c r="B2" s="67" t="s">
        <v>30</v>
      </c>
      <c r="C2" s="67" t="s">
        <v>37</v>
      </c>
      <c r="D2" s="67" t="s">
        <v>32</v>
      </c>
      <c r="E2" s="67" t="s">
        <v>33</v>
      </c>
      <c r="F2" s="67" t="s">
        <v>34</v>
      </c>
      <c r="G2" s="69" t="s">
        <v>35</v>
      </c>
      <c r="H2" s="69" t="s">
        <v>61</v>
      </c>
      <c r="I2" s="69"/>
    </row>
    <row r="3" spans="1:15" ht="75.599999999999994" customHeight="1" x14ac:dyDescent="0.25">
      <c r="A3" s="67"/>
      <c r="B3" s="67"/>
      <c r="C3" s="67"/>
      <c r="D3" s="67"/>
      <c r="E3" s="67"/>
      <c r="F3" s="67"/>
      <c r="G3" s="69"/>
      <c r="H3" s="30" t="s">
        <v>30</v>
      </c>
      <c r="I3" s="30" t="s">
        <v>37</v>
      </c>
    </row>
    <row r="4" spans="1:15" s="3" customFormat="1" ht="19.5" x14ac:dyDescent="0.3">
      <c r="A4" s="25" t="s">
        <v>53</v>
      </c>
      <c r="B4" s="6">
        <f>SUM(B5:B8)</f>
        <v>687</v>
      </c>
      <c r="C4" s="6">
        <f t="shared" ref="C4:I4" si="0">SUM(C5:C8)</f>
        <v>583</v>
      </c>
      <c r="D4" s="6">
        <f t="shared" si="0"/>
        <v>145</v>
      </c>
      <c r="E4" s="6">
        <f t="shared" si="0"/>
        <v>23</v>
      </c>
      <c r="F4" s="6">
        <f t="shared" si="0"/>
        <v>35</v>
      </c>
      <c r="G4" s="6">
        <f t="shared" si="0"/>
        <v>18</v>
      </c>
      <c r="H4" s="6">
        <f t="shared" si="0"/>
        <v>181</v>
      </c>
      <c r="I4" s="6">
        <f t="shared" si="0"/>
        <v>162</v>
      </c>
      <c r="K4" s="26"/>
      <c r="N4" s="26"/>
    </row>
    <row r="5" spans="1:15" s="4" customFormat="1" ht="33" customHeight="1" x14ac:dyDescent="0.3">
      <c r="A5" s="52" t="s">
        <v>54</v>
      </c>
      <c r="B5" s="12">
        <f>'[19]УБД-1'!$B10+[20]Шаблон!$M9</f>
        <v>169</v>
      </c>
      <c r="C5" s="12">
        <f>'[19]УБД-1'!$B10</f>
        <v>151</v>
      </c>
      <c r="D5" s="12">
        <f>'[19]УБД-1'!$E10+[20]Шаблон!$D9</f>
        <v>26</v>
      </c>
      <c r="E5" s="12">
        <f>[20]Шаблон!$I9</f>
        <v>1</v>
      </c>
      <c r="F5" s="12">
        <f>'[19]УБД-1'!$J10</f>
        <v>7</v>
      </c>
      <c r="G5" s="13">
        <f>'[19]УБД-1'!$N10+'[19]УБД-1'!$O10+[20]Шаблон!$G9</f>
        <v>2</v>
      </c>
      <c r="H5" s="13">
        <f>'[19]УБД-1'!$P10+[20]Шаблон!$L9</f>
        <v>48</v>
      </c>
      <c r="I5" s="13">
        <f>'[19]УБД-1'!$P10</f>
        <v>44</v>
      </c>
      <c r="K5" s="26"/>
      <c r="N5" s="26"/>
      <c r="O5" s="3"/>
    </row>
    <row r="6" spans="1:15" s="4" customFormat="1" ht="32.25" x14ac:dyDescent="0.3">
      <c r="A6" s="52" t="s">
        <v>55</v>
      </c>
      <c r="B6" s="12">
        <f>'[19]УБД-1'!$B11+[20]Шаблон!$M10</f>
        <v>98</v>
      </c>
      <c r="C6" s="12">
        <f>'[19]УБД-1'!$B11</f>
        <v>71</v>
      </c>
      <c r="D6" s="12">
        <f>'[19]УБД-1'!$E11+[20]Шаблон!$D10</f>
        <v>22</v>
      </c>
      <c r="E6" s="12">
        <f>[20]Шаблон!$I10</f>
        <v>6</v>
      </c>
      <c r="F6" s="12">
        <f>'[19]УБД-1'!$J11</f>
        <v>6</v>
      </c>
      <c r="G6" s="13">
        <f>'[19]УБД-1'!$N11+'[19]УБД-1'!$O11+[20]Шаблон!$G10</f>
        <v>2</v>
      </c>
      <c r="H6" s="13">
        <f>'[19]УБД-1'!$P11+[20]Шаблон!$L10</f>
        <v>21</v>
      </c>
      <c r="I6" s="13">
        <f>'[19]УБД-1'!$P11</f>
        <v>20</v>
      </c>
      <c r="K6" s="26"/>
      <c r="N6" s="26"/>
      <c r="O6" s="3"/>
    </row>
    <row r="7" spans="1:15" s="4" customFormat="1" ht="32.25" x14ac:dyDescent="0.3">
      <c r="A7" s="52" t="s">
        <v>56</v>
      </c>
      <c r="B7" s="12">
        <f>'[19]УБД-1'!$B12+[20]Шаблон!$M11</f>
        <v>149</v>
      </c>
      <c r="C7" s="12">
        <f>'[19]УБД-1'!$B12</f>
        <v>133</v>
      </c>
      <c r="D7" s="12">
        <f>'[19]УБД-1'!$E12+[20]Шаблон!$D11</f>
        <v>34</v>
      </c>
      <c r="E7" s="12">
        <f>[20]Шаблон!$I11</f>
        <v>11</v>
      </c>
      <c r="F7" s="12">
        <f>'[19]УБД-1'!$J12</f>
        <v>8</v>
      </c>
      <c r="G7" s="13">
        <f>'[19]УБД-1'!$N12+'[19]УБД-1'!$O12+[20]Шаблон!$G11</f>
        <v>4</v>
      </c>
      <c r="H7" s="13">
        <f>'[19]УБД-1'!$P12+[20]Шаблон!$L11</f>
        <v>35</v>
      </c>
      <c r="I7" s="13">
        <f>'[19]УБД-1'!$P12</f>
        <v>31</v>
      </c>
      <c r="K7" s="26"/>
      <c r="N7" s="26"/>
      <c r="O7" s="3"/>
    </row>
    <row r="8" spans="1:15" ht="32.25" x14ac:dyDescent="0.3">
      <c r="A8" s="52" t="s">
        <v>57</v>
      </c>
      <c r="B8" s="12">
        <f>'[19]УБД-1'!$B13+[20]Шаблон!$M12</f>
        <v>271</v>
      </c>
      <c r="C8" s="12">
        <f>'[19]УБД-1'!$B13</f>
        <v>228</v>
      </c>
      <c r="D8" s="12">
        <f>'[19]УБД-1'!$E13+[20]Шаблон!$D12</f>
        <v>63</v>
      </c>
      <c r="E8" s="12">
        <f>[20]Шаблон!$I12</f>
        <v>5</v>
      </c>
      <c r="F8" s="12">
        <f>'[19]УБД-1'!$J13</f>
        <v>14</v>
      </c>
      <c r="G8" s="13">
        <f>'[19]УБД-1'!$N13+'[19]УБД-1'!$O13+[20]Шаблон!$G12</f>
        <v>10</v>
      </c>
      <c r="H8" s="13">
        <f>'[19]УБД-1'!$P13+[20]Шаблон!$L12</f>
        <v>77</v>
      </c>
      <c r="I8" s="13">
        <f>'[19]УБД-1'!$P13</f>
        <v>67</v>
      </c>
      <c r="K8" s="26"/>
      <c r="N8" s="26"/>
      <c r="O8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7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6"/>
      <c r="C1" s="15"/>
      <c r="D1" s="15"/>
    </row>
    <row r="2" spans="1:4" ht="21.75" customHeight="1" x14ac:dyDescent="0.25">
      <c r="A2" s="20"/>
      <c r="B2" s="21" t="s">
        <v>0</v>
      </c>
      <c r="C2" s="22" t="s">
        <v>26</v>
      </c>
      <c r="D2" s="22" t="s">
        <v>27</v>
      </c>
    </row>
    <row r="3" spans="1:4" s="19" customFormat="1" ht="18" customHeight="1" x14ac:dyDescent="0.3">
      <c r="A3" s="23">
        <v>1</v>
      </c>
      <c r="B3" s="18">
        <v>2</v>
      </c>
      <c r="C3" s="6">
        <v>3</v>
      </c>
      <c r="D3" s="6">
        <v>4</v>
      </c>
    </row>
    <row r="4" spans="1:4" s="4" customFormat="1" ht="18" customHeight="1" x14ac:dyDescent="0.3">
      <c r="A4" s="20">
        <v>1</v>
      </c>
      <c r="B4" s="11" t="s">
        <v>1</v>
      </c>
      <c r="C4" s="7">
        <v>32</v>
      </c>
      <c r="D4" s="10">
        <v>16</v>
      </c>
    </row>
    <row r="5" spans="1:4" s="4" customFormat="1" ht="18" customHeight="1" x14ac:dyDescent="0.3">
      <c r="A5" s="20">
        <v>2</v>
      </c>
      <c r="B5" s="11" t="s">
        <v>2</v>
      </c>
      <c r="C5" s="7">
        <v>30</v>
      </c>
      <c r="D5" s="10">
        <v>17</v>
      </c>
    </row>
    <row r="6" spans="1:4" s="4" customFormat="1" ht="18" customHeight="1" x14ac:dyDescent="0.3">
      <c r="A6" s="20">
        <v>3</v>
      </c>
      <c r="B6" s="11" t="s">
        <v>3</v>
      </c>
      <c r="C6" s="7">
        <v>239</v>
      </c>
      <c r="D6" s="10">
        <v>1</v>
      </c>
    </row>
    <row r="7" spans="1:4" s="4" customFormat="1" ht="18" customHeight="1" x14ac:dyDescent="0.3">
      <c r="A7" s="20">
        <v>4</v>
      </c>
      <c r="B7" s="11" t="s">
        <v>4</v>
      </c>
      <c r="C7" s="7">
        <v>61</v>
      </c>
      <c r="D7" s="10">
        <v>9</v>
      </c>
    </row>
    <row r="8" spans="1:4" s="4" customFormat="1" ht="18" customHeight="1" x14ac:dyDescent="0.3">
      <c r="A8" s="20">
        <v>5</v>
      </c>
      <c r="B8" s="14" t="s">
        <v>5</v>
      </c>
      <c r="C8" s="7">
        <v>25</v>
      </c>
      <c r="D8" s="10">
        <v>18</v>
      </c>
    </row>
    <row r="9" spans="1:4" s="4" customFormat="1" ht="18" customHeight="1" x14ac:dyDescent="0.3">
      <c r="A9" s="20">
        <v>6</v>
      </c>
      <c r="B9" s="14" t="s">
        <v>6</v>
      </c>
      <c r="C9" s="7">
        <v>42</v>
      </c>
      <c r="D9" s="10">
        <v>13</v>
      </c>
    </row>
    <row r="10" spans="1:4" s="4" customFormat="1" ht="18" customHeight="1" x14ac:dyDescent="0.3">
      <c r="A10" s="20">
        <v>7</v>
      </c>
      <c r="B10" s="14" t="s">
        <v>7</v>
      </c>
      <c r="C10" s="7">
        <v>145</v>
      </c>
      <c r="D10" s="10">
        <v>4</v>
      </c>
    </row>
    <row r="11" spans="1:4" s="4" customFormat="1" ht="18" customHeight="1" x14ac:dyDescent="0.3">
      <c r="A11" s="20">
        <v>8</v>
      </c>
      <c r="B11" s="14" t="s">
        <v>8</v>
      </c>
      <c r="C11" s="7">
        <v>46</v>
      </c>
      <c r="D11" s="10">
        <v>11</v>
      </c>
    </row>
    <row r="12" spans="1:4" s="4" customFormat="1" ht="18" customHeight="1" x14ac:dyDescent="0.3">
      <c r="A12" s="20">
        <v>9</v>
      </c>
      <c r="B12" s="14" t="s">
        <v>9</v>
      </c>
      <c r="C12" s="7">
        <v>86</v>
      </c>
      <c r="D12" s="10">
        <v>6</v>
      </c>
    </row>
    <row r="13" spans="1:4" s="4" customFormat="1" ht="18" customHeight="1" x14ac:dyDescent="0.3">
      <c r="A13" s="20">
        <v>10</v>
      </c>
      <c r="B13" s="14" t="s">
        <v>10</v>
      </c>
      <c r="C13" s="7">
        <v>33</v>
      </c>
      <c r="D13" s="10">
        <v>15</v>
      </c>
    </row>
    <row r="14" spans="1:4" s="4" customFormat="1" ht="18" customHeight="1" x14ac:dyDescent="0.3">
      <c r="A14" s="20">
        <v>11</v>
      </c>
      <c r="B14" s="11" t="s">
        <v>11</v>
      </c>
      <c r="C14" s="7">
        <v>14</v>
      </c>
      <c r="D14" s="10">
        <v>24</v>
      </c>
    </row>
    <row r="15" spans="1:4" s="4" customFormat="1" ht="18" customHeight="1" x14ac:dyDescent="0.3">
      <c r="A15" s="20">
        <v>12</v>
      </c>
      <c r="B15" s="14" t="s">
        <v>12</v>
      </c>
      <c r="C15" s="7">
        <v>55</v>
      </c>
      <c r="D15" s="10">
        <v>10</v>
      </c>
    </row>
    <row r="16" spans="1:4" s="4" customFormat="1" ht="18" customHeight="1" x14ac:dyDescent="0.3">
      <c r="A16" s="20">
        <v>13</v>
      </c>
      <c r="B16" s="14" t="s">
        <v>13</v>
      </c>
      <c r="C16" s="7">
        <v>24</v>
      </c>
      <c r="D16" s="10">
        <v>19</v>
      </c>
    </row>
    <row r="17" spans="1:4" s="4" customFormat="1" ht="18" customHeight="1" x14ac:dyDescent="0.3">
      <c r="A17" s="20">
        <v>14</v>
      </c>
      <c r="B17" s="14" t="s">
        <v>14</v>
      </c>
      <c r="C17" s="7">
        <v>71</v>
      </c>
      <c r="D17" s="10">
        <v>7</v>
      </c>
    </row>
    <row r="18" spans="1:4" s="4" customFormat="1" ht="18" customHeight="1" x14ac:dyDescent="0.3">
      <c r="A18" s="20">
        <v>15</v>
      </c>
      <c r="B18" s="14" t="s">
        <v>15</v>
      </c>
      <c r="C18" s="7">
        <v>92</v>
      </c>
      <c r="D18" s="10">
        <v>5</v>
      </c>
    </row>
    <row r="19" spans="1:4" s="4" customFormat="1" ht="18" customHeight="1" x14ac:dyDescent="0.3">
      <c r="A19" s="20">
        <v>16</v>
      </c>
      <c r="B19" s="11" t="s">
        <v>16</v>
      </c>
      <c r="C19" s="7">
        <v>32</v>
      </c>
      <c r="D19" s="10">
        <v>16</v>
      </c>
    </row>
    <row r="20" spans="1:4" s="4" customFormat="1" ht="18" customHeight="1" x14ac:dyDescent="0.3">
      <c r="A20" s="20">
        <v>17</v>
      </c>
      <c r="B20" s="14" t="s">
        <v>17</v>
      </c>
      <c r="C20" s="7">
        <v>43</v>
      </c>
      <c r="D20" s="10">
        <v>12</v>
      </c>
    </row>
    <row r="21" spans="1:4" s="4" customFormat="1" ht="18" customHeight="1" x14ac:dyDescent="0.3">
      <c r="A21" s="20">
        <v>18</v>
      </c>
      <c r="B21" s="11" t="s">
        <v>18</v>
      </c>
      <c r="C21" s="7">
        <v>18</v>
      </c>
      <c r="D21" s="10">
        <v>22</v>
      </c>
    </row>
    <row r="22" spans="1:4" s="4" customFormat="1" ht="18" customHeight="1" x14ac:dyDescent="0.3">
      <c r="A22" s="20">
        <v>19</v>
      </c>
      <c r="B22" s="14" t="s">
        <v>19</v>
      </c>
      <c r="C22" s="7">
        <v>184</v>
      </c>
      <c r="D22" s="10">
        <v>3</v>
      </c>
    </row>
    <row r="23" spans="1:4" s="4" customFormat="1" ht="18" customHeight="1" x14ac:dyDescent="0.3">
      <c r="A23" s="20">
        <v>20</v>
      </c>
      <c r="B23" s="11" t="s">
        <v>20</v>
      </c>
      <c r="C23" s="7">
        <v>22</v>
      </c>
      <c r="D23" s="10">
        <v>21</v>
      </c>
    </row>
    <row r="24" spans="1:4" s="4" customFormat="1" ht="18" customHeight="1" x14ac:dyDescent="0.3">
      <c r="A24" s="20">
        <v>21</v>
      </c>
      <c r="B24" s="14" t="s">
        <v>21</v>
      </c>
      <c r="C24" s="7">
        <v>68</v>
      </c>
      <c r="D24" s="10">
        <v>8</v>
      </c>
    </row>
    <row r="25" spans="1:4" s="4" customFormat="1" ht="18" customHeight="1" x14ac:dyDescent="0.3">
      <c r="A25" s="20">
        <v>22</v>
      </c>
      <c r="B25" s="11" t="s">
        <v>22</v>
      </c>
      <c r="C25" s="7">
        <v>40</v>
      </c>
      <c r="D25" s="10">
        <v>14</v>
      </c>
    </row>
    <row r="26" spans="1:4" s="4" customFormat="1" ht="18" customHeight="1" x14ac:dyDescent="0.3">
      <c r="A26" s="20">
        <v>23</v>
      </c>
      <c r="B26" s="14" t="s">
        <v>23</v>
      </c>
      <c r="C26" s="7">
        <v>23</v>
      </c>
      <c r="D26" s="10">
        <v>20</v>
      </c>
    </row>
    <row r="27" spans="1:4" s="4" customFormat="1" ht="18.75" customHeight="1" x14ac:dyDescent="0.3">
      <c r="A27" s="20">
        <v>24</v>
      </c>
      <c r="B27" s="14" t="s">
        <v>24</v>
      </c>
      <c r="C27" s="7">
        <v>17</v>
      </c>
      <c r="D27" s="10">
        <v>23</v>
      </c>
    </row>
    <row r="28" spans="1:4" s="4" customFormat="1" ht="18" customHeight="1" x14ac:dyDescent="0.3">
      <c r="A28" s="20">
        <v>25</v>
      </c>
      <c r="B28" s="14" t="s">
        <v>25</v>
      </c>
      <c r="C28" s="7">
        <v>228</v>
      </c>
      <c r="D28" s="10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LogicPower</cp:lastModifiedBy>
  <cp:lastPrinted>2025-08-11T07:23:42Z</cp:lastPrinted>
  <dcterms:created xsi:type="dcterms:W3CDTF">2023-08-31T06:33:49Z</dcterms:created>
  <dcterms:modified xsi:type="dcterms:W3CDTF">2025-10-14T12:48:33Z</dcterms:modified>
</cp:coreProperties>
</file>